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TATISTICAS IVV\2. SÍNTESE ESTATISTICA - IMPORTAÇÃO\13. DEZEMBRO 2024\"/>
    </mc:Choice>
  </mc:AlternateContent>
  <xr:revisionPtr revIDLastSave="0" documentId="13_ncr:1_{90BF3371-81E2-4126-818A-9AF9799C9A5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dice" sheetId="72" r:id="rId1"/>
    <sheet name="0" sheetId="49" r:id="rId2"/>
    <sheet name="1" sheetId="83" r:id="rId3"/>
    <sheet name="2" sheetId="84" r:id="rId4"/>
    <sheet name="3" sheetId="85" r:id="rId5"/>
    <sheet name="4" sheetId="34" r:id="rId6"/>
    <sheet name="5" sheetId="2" r:id="rId7"/>
    <sheet name="6" sheetId="3" r:id="rId8"/>
    <sheet name="7" sheetId="68" r:id="rId9"/>
    <sheet name="8" sheetId="69" r:id="rId10"/>
    <sheet name="9" sheetId="4" r:id="rId11"/>
    <sheet name="10" sheetId="8" r:id="rId12"/>
    <sheet name="11" sheetId="67" r:id="rId13"/>
    <sheet name="12" sheetId="35" r:id="rId14"/>
    <sheet name="13" sheetId="70" r:id="rId15"/>
    <sheet name="14" sheetId="36" r:id="rId16"/>
    <sheet name="15" sheetId="19" r:id="rId17"/>
    <sheet name="16" sheetId="37" r:id="rId18"/>
    <sheet name="17" sheetId="38" r:id="rId19"/>
    <sheet name="18" sheetId="39" r:id="rId20"/>
    <sheet name="19" sheetId="42" r:id="rId21"/>
    <sheet name="20" sheetId="77" r:id="rId22"/>
    <sheet name="21" sheetId="78" r:id="rId23"/>
  </sheets>
  <externalReferences>
    <externalReference r:id="rId24"/>
    <externalReference r:id="rId25"/>
  </externalReferences>
  <definedNames>
    <definedName name="_xlnm.Print_Area" localSheetId="2">'1'!$A$1:$T$36</definedName>
    <definedName name="_xlnm.Print_Area" localSheetId="16">'15'!$A$1:$AN$8</definedName>
    <definedName name="_xlnm.Print_Area" localSheetId="18">'17'!$A$1:$AN$8</definedName>
    <definedName name="_xlnm.Print_Area" localSheetId="20">'19'!$A$1:$AM$34</definedName>
    <definedName name="_xlnm.Print_Area" localSheetId="3">'2'!$A$1:$AZ$68</definedName>
    <definedName name="_xlnm.Print_Area" localSheetId="21">'20'!$A$1:$AM$33</definedName>
    <definedName name="_xlnm.Print_Area" localSheetId="22">'21'!$A$1:$AM$31</definedName>
    <definedName name="_xlnm.Print_Area" localSheetId="4">'3'!$A$1:$AZ$68</definedName>
    <definedName name="_xlnm.Print_Area" localSheetId="5">'4'!$A$3:$T$22</definedName>
    <definedName name="_xlnm.Print_Area" localSheetId="6">'5'!$A$1:$AO$52</definedName>
    <definedName name="_xlnm.Print_Area" localSheetId="7">'6'!$A$1:$AO$23</definedName>
    <definedName name="_xlnm.Print_Area" localSheetId="0">Indice!$B$1:$N$70</definedName>
    <definedName name="Z_D2454DF7_9151_402B_B9E4_208D72282370_.wvu.Cols" localSheetId="11" hidden="1">'10'!$S:$S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5" hidden="1">'4'!$V:$X</definedName>
    <definedName name="Z_D2454DF7_9151_402B_B9E4_208D72282370_.wvu.Cols" localSheetId="6" hidden="1">'5'!#REF!</definedName>
    <definedName name="Z_D2454DF7_9151_402B_B9E4_208D72282370_.wvu.Cols" localSheetId="7" hidden="1">'6'!$S:$S</definedName>
    <definedName name="Z_D2454DF7_9151_402B_B9E4_208D72282370_.wvu.Cols" localSheetId="8" hidden="1">'7'!#REF!</definedName>
    <definedName name="Z_D2454DF7_9151_402B_B9E4_208D72282370_.wvu.Cols" localSheetId="9" hidden="1">'8'!$S:$S</definedName>
    <definedName name="Z_D2454DF7_9151_402B_B9E4_208D72282370_.wvu.Cols" localSheetId="10" hidden="1">'9'!#REF!</definedName>
    <definedName name="Z_D2454DF7_9151_402B_B9E4_208D72282370_.wvu.PrintArea" localSheetId="16" hidden="1">'15'!$A$1:$AN$8</definedName>
    <definedName name="Z_D2454DF7_9151_402B_B9E4_208D72282370_.wvu.PrintArea" localSheetId="18" hidden="1">'17'!$A$1:$AN$8</definedName>
    <definedName name="Z_D2454DF7_9151_402B_B9E4_208D72282370_.wvu.PrintArea" localSheetId="20" hidden="1">'19'!$A$1:$AM$34</definedName>
    <definedName name="Z_D2454DF7_9151_402B_B9E4_208D72282370_.wvu.PrintArea" localSheetId="21" hidden="1">'20'!$A$1:$AM$33</definedName>
    <definedName name="Z_D2454DF7_9151_402B_B9E4_208D72282370_.wvu.PrintArea" localSheetId="22" hidden="1">'21'!$A$1:$AM$31</definedName>
    <definedName name="Z_D2454DF7_9151_402B_B9E4_208D72282370_.wvu.PrintArea" localSheetId="6" hidden="1">'5'!$A$1:$AO$52</definedName>
    <definedName name="Z_D2454DF7_9151_402B_B9E4_208D72282370_.wvu.PrintArea" localSheetId="7" hidden="1">'6'!$A$1:$AO$23</definedName>
    <definedName name="Z_D2454DF7_9151_402B_B9E4_208D72282370_.wvu.PrintArea" localSheetId="0" hidden="1">Indice!$B$1:$N$70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52" i="85" l="1"/>
  <c r="AZ53" i="85"/>
  <c r="AZ54" i="85"/>
  <c r="AZ55" i="85"/>
  <c r="AZ56" i="85"/>
  <c r="AZ57" i="85"/>
  <c r="AZ58" i="85"/>
  <c r="AZ59" i="85"/>
  <c r="AZ60" i="85"/>
  <c r="AZ61" i="85"/>
  <c r="AZ62" i="85"/>
  <c r="AZ63" i="85"/>
  <c r="AZ64" i="85"/>
  <c r="AZ65" i="85"/>
  <c r="AZ66" i="85"/>
  <c r="AZ67" i="85"/>
  <c r="AZ51" i="85"/>
  <c r="AI52" i="85"/>
  <c r="AI53" i="85"/>
  <c r="AI54" i="85"/>
  <c r="AI55" i="85"/>
  <c r="AI56" i="85"/>
  <c r="AI57" i="85"/>
  <c r="AI58" i="85"/>
  <c r="AI59" i="85"/>
  <c r="AI60" i="85"/>
  <c r="AI61" i="85"/>
  <c r="AI62" i="85"/>
  <c r="AI63" i="85"/>
  <c r="AI64" i="85"/>
  <c r="AI65" i="85"/>
  <c r="AI66" i="85"/>
  <c r="AI67" i="85"/>
  <c r="AI51" i="85"/>
  <c r="U63" i="85"/>
  <c r="V63" i="85"/>
  <c r="W63" i="85"/>
  <c r="X63" i="85"/>
  <c r="Y63" i="85"/>
  <c r="Z63" i="85"/>
  <c r="AA63" i="85"/>
  <c r="AB63" i="85"/>
  <c r="AC63" i="85"/>
  <c r="AD63" i="85"/>
  <c r="AE63" i="85"/>
  <c r="AF63" i="85"/>
  <c r="AG63" i="85"/>
  <c r="AH63" i="85"/>
  <c r="T63" i="85"/>
  <c r="Q52" i="85"/>
  <c r="Q53" i="85"/>
  <c r="Q54" i="85"/>
  <c r="Q55" i="85"/>
  <c r="Q56" i="85"/>
  <c r="Q57" i="85"/>
  <c r="Q58" i="85"/>
  <c r="Q59" i="85"/>
  <c r="Q60" i="85"/>
  <c r="Q61" i="85"/>
  <c r="Q62" i="85"/>
  <c r="Q63" i="85"/>
  <c r="Q64" i="85"/>
  <c r="Q65" i="85"/>
  <c r="Q66" i="85"/>
  <c r="Q67" i="85"/>
  <c r="Q51" i="85"/>
  <c r="C63" i="85"/>
  <c r="D63" i="85"/>
  <c r="E63" i="85"/>
  <c r="F63" i="85"/>
  <c r="G63" i="85"/>
  <c r="H63" i="85"/>
  <c r="I63" i="85"/>
  <c r="J63" i="85"/>
  <c r="K63" i="85"/>
  <c r="L63" i="85"/>
  <c r="M63" i="85"/>
  <c r="N63" i="85"/>
  <c r="O63" i="85"/>
  <c r="P63" i="85"/>
  <c r="B63" i="85"/>
  <c r="AZ30" i="85"/>
  <c r="AZ31" i="85"/>
  <c r="AZ32" i="85"/>
  <c r="AZ33" i="85"/>
  <c r="AZ34" i="85"/>
  <c r="AZ35" i="85"/>
  <c r="AZ36" i="85"/>
  <c r="AZ37" i="85"/>
  <c r="AZ38" i="85"/>
  <c r="AZ39" i="85"/>
  <c r="AZ40" i="85"/>
  <c r="AZ41" i="85"/>
  <c r="AZ42" i="85"/>
  <c r="AZ43" i="85"/>
  <c r="AZ44" i="85"/>
  <c r="AZ45" i="85"/>
  <c r="AZ8" i="85"/>
  <c r="AZ9" i="85"/>
  <c r="AZ10" i="85"/>
  <c r="AZ11" i="85"/>
  <c r="AZ12" i="85"/>
  <c r="AZ13" i="85"/>
  <c r="AZ14" i="85"/>
  <c r="AZ15" i="85"/>
  <c r="AZ16" i="85"/>
  <c r="AZ17" i="85"/>
  <c r="AZ18" i="85"/>
  <c r="AZ19" i="85"/>
  <c r="AZ20" i="85"/>
  <c r="AZ21" i="85"/>
  <c r="AZ22" i="85"/>
  <c r="AZ23" i="85"/>
  <c r="AZ7" i="85"/>
  <c r="AZ29" i="85"/>
  <c r="AI30" i="85"/>
  <c r="AI31" i="85"/>
  <c r="AI32" i="85"/>
  <c r="AI33" i="85"/>
  <c r="AI34" i="85"/>
  <c r="AI35" i="85"/>
  <c r="AI36" i="85"/>
  <c r="AI37" i="85"/>
  <c r="AI38" i="85"/>
  <c r="AI39" i="85"/>
  <c r="AI40" i="85"/>
  <c r="AI41" i="85"/>
  <c r="AI42" i="85"/>
  <c r="AI43" i="85"/>
  <c r="AI44" i="85"/>
  <c r="AI45" i="85"/>
  <c r="AI29" i="85"/>
  <c r="AH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T41" i="85"/>
  <c r="Q30" i="85"/>
  <c r="Q31" i="85"/>
  <c r="Q32" i="85"/>
  <c r="Q33" i="85"/>
  <c r="Q34" i="85"/>
  <c r="Q35" i="85"/>
  <c r="Q36" i="85"/>
  <c r="Q37" i="85"/>
  <c r="Q38" i="85"/>
  <c r="Q39" i="85"/>
  <c r="Q40" i="85"/>
  <c r="Q41" i="85"/>
  <c r="Q42" i="85"/>
  <c r="Q43" i="85"/>
  <c r="Q44" i="85"/>
  <c r="Q45" i="85"/>
  <c r="Q29" i="85"/>
  <c r="C41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B41" i="85"/>
  <c r="AI19" i="85"/>
  <c r="AI20" i="85"/>
  <c r="AI21" i="85"/>
  <c r="AI22" i="85"/>
  <c r="AI23" i="85"/>
  <c r="AI8" i="85"/>
  <c r="AI9" i="85"/>
  <c r="AI10" i="85"/>
  <c r="AI11" i="85"/>
  <c r="AI12" i="85"/>
  <c r="AI13" i="85"/>
  <c r="AI14" i="85"/>
  <c r="AI15" i="85"/>
  <c r="AI16" i="85"/>
  <c r="AI17" i="85"/>
  <c r="AI18" i="85"/>
  <c r="AI7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T19" i="85"/>
  <c r="Q8" i="85"/>
  <c r="Q9" i="85"/>
  <c r="Q10" i="85"/>
  <c r="Q11" i="85"/>
  <c r="Q12" i="85"/>
  <c r="Q13" i="85"/>
  <c r="Q14" i="85"/>
  <c r="Q15" i="85"/>
  <c r="Q16" i="85"/>
  <c r="Q17" i="85"/>
  <c r="Q18" i="85"/>
  <c r="Q19" i="85"/>
  <c r="Q20" i="85"/>
  <c r="Q21" i="85"/>
  <c r="Q22" i="85"/>
  <c r="Q23" i="85"/>
  <c r="Q7" i="85"/>
  <c r="C19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B19" i="85"/>
  <c r="A19" i="85"/>
  <c r="AZ52" i="84"/>
  <c r="AZ53" i="84"/>
  <c r="AZ54" i="84"/>
  <c r="AZ55" i="84"/>
  <c r="AZ56" i="84"/>
  <c r="AZ57" i="84"/>
  <c r="AZ58" i="84"/>
  <c r="AZ59" i="84"/>
  <c r="AZ60" i="84"/>
  <c r="AZ61" i="84"/>
  <c r="AZ62" i="84"/>
  <c r="AZ63" i="84"/>
  <c r="AZ64" i="84"/>
  <c r="AZ65" i="84"/>
  <c r="AZ66" i="84"/>
  <c r="AZ67" i="84"/>
  <c r="AZ51" i="84"/>
  <c r="AI52" i="84"/>
  <c r="AI53" i="84"/>
  <c r="AI54" i="84"/>
  <c r="AI55" i="84"/>
  <c r="AI56" i="84"/>
  <c r="AI57" i="84"/>
  <c r="AI58" i="84"/>
  <c r="AI59" i="84"/>
  <c r="AI60" i="84"/>
  <c r="AI61" i="84"/>
  <c r="AI62" i="84"/>
  <c r="AI63" i="84"/>
  <c r="AI64" i="84"/>
  <c r="AI65" i="84"/>
  <c r="AI66" i="84"/>
  <c r="AI67" i="84"/>
  <c r="AI51" i="84"/>
  <c r="U63" i="84"/>
  <c r="V63" i="84"/>
  <c r="W63" i="84"/>
  <c r="X63" i="84"/>
  <c r="Y63" i="84"/>
  <c r="Z63" i="84"/>
  <c r="AA63" i="84"/>
  <c r="AB63" i="84"/>
  <c r="AC63" i="84"/>
  <c r="AD63" i="84"/>
  <c r="AE63" i="84"/>
  <c r="AF63" i="84"/>
  <c r="AG63" i="84"/>
  <c r="AH63" i="84"/>
  <c r="T63" i="84"/>
  <c r="Q52" i="84"/>
  <c r="Q53" i="84"/>
  <c r="Q54" i="84"/>
  <c r="Q55" i="84"/>
  <c r="Q56" i="84"/>
  <c r="Q57" i="84"/>
  <c r="Q58" i="84"/>
  <c r="Q59" i="84"/>
  <c r="Q60" i="84"/>
  <c r="Q61" i="84"/>
  <c r="Q62" i="84"/>
  <c r="Q63" i="84"/>
  <c r="Q64" i="84"/>
  <c r="Q65" i="84"/>
  <c r="Q66" i="84"/>
  <c r="Q67" i="84"/>
  <c r="Q51" i="84"/>
  <c r="C63" i="84"/>
  <c r="D63" i="84"/>
  <c r="E63" i="84"/>
  <c r="F63" i="84"/>
  <c r="G63" i="84"/>
  <c r="H63" i="84"/>
  <c r="I63" i="84"/>
  <c r="J63" i="84"/>
  <c r="K63" i="84"/>
  <c r="L63" i="84"/>
  <c r="M63" i="84"/>
  <c r="N63" i="84"/>
  <c r="O63" i="84"/>
  <c r="P63" i="84"/>
  <c r="B63" i="84"/>
  <c r="AZ30" i="84"/>
  <c r="AZ31" i="84"/>
  <c r="AZ32" i="84"/>
  <c r="AZ33" i="84"/>
  <c r="AZ34" i="84"/>
  <c r="AZ35" i="84"/>
  <c r="AZ36" i="84"/>
  <c r="AZ37" i="84"/>
  <c r="AZ38" i="84"/>
  <c r="AZ39" i="84"/>
  <c r="AZ40" i="84"/>
  <c r="AZ41" i="84"/>
  <c r="AZ42" i="84"/>
  <c r="AZ43" i="84"/>
  <c r="AZ44" i="84"/>
  <c r="AZ45" i="84"/>
  <c r="AZ29" i="84"/>
  <c r="AI30" i="84"/>
  <c r="AI31" i="84"/>
  <c r="AI32" i="84"/>
  <c r="AI33" i="84"/>
  <c r="AI34" i="84"/>
  <c r="AI35" i="84"/>
  <c r="AI36" i="84"/>
  <c r="AI37" i="84"/>
  <c r="AI38" i="84"/>
  <c r="AI39" i="84"/>
  <c r="AI40" i="84"/>
  <c r="AI41" i="84"/>
  <c r="AI42" i="84"/>
  <c r="AI43" i="84"/>
  <c r="AI44" i="84"/>
  <c r="AI45" i="84"/>
  <c r="AI29" i="84"/>
  <c r="U41" i="84"/>
  <c r="V41" i="84"/>
  <c r="W41" i="84"/>
  <c r="X41" i="84"/>
  <c r="Y41" i="84"/>
  <c r="Z41" i="84"/>
  <c r="AA41" i="84"/>
  <c r="AB41" i="84"/>
  <c r="AC41" i="84"/>
  <c r="AD41" i="84"/>
  <c r="AE41" i="84"/>
  <c r="AF41" i="84"/>
  <c r="AG41" i="84"/>
  <c r="AH41" i="84"/>
  <c r="T41" i="84"/>
  <c r="Q30" i="84"/>
  <c r="Q31" i="84"/>
  <c r="Q32" i="84"/>
  <c r="Q33" i="84"/>
  <c r="Q34" i="84"/>
  <c r="Q35" i="84"/>
  <c r="Q36" i="84"/>
  <c r="Q37" i="84"/>
  <c r="Q38" i="84"/>
  <c r="Q39" i="84"/>
  <c r="Q40" i="84"/>
  <c r="Q41" i="84"/>
  <c r="Q42" i="84"/>
  <c r="Q43" i="84"/>
  <c r="Q44" i="84"/>
  <c r="Q45" i="84"/>
  <c r="Q29" i="84"/>
  <c r="C41" i="84"/>
  <c r="D41" i="84"/>
  <c r="E41" i="84"/>
  <c r="F41" i="84"/>
  <c r="G41" i="84"/>
  <c r="H41" i="84"/>
  <c r="I41" i="84"/>
  <c r="J41" i="84"/>
  <c r="K41" i="84"/>
  <c r="L41" i="84"/>
  <c r="M41" i="84"/>
  <c r="N41" i="84"/>
  <c r="O41" i="84"/>
  <c r="P41" i="84"/>
  <c r="B41" i="84"/>
  <c r="AZ8" i="84"/>
  <c r="AZ9" i="84"/>
  <c r="AZ10" i="84"/>
  <c r="AZ11" i="84"/>
  <c r="AZ12" i="84"/>
  <c r="AZ13" i="84"/>
  <c r="AZ14" i="84"/>
  <c r="AZ15" i="84"/>
  <c r="AZ16" i="84"/>
  <c r="AZ17" i="84"/>
  <c r="AZ18" i="84"/>
  <c r="AZ19" i="84"/>
  <c r="AZ20" i="84"/>
  <c r="AZ21" i="84"/>
  <c r="AZ22" i="84"/>
  <c r="AZ23" i="84"/>
  <c r="AZ7" i="84"/>
  <c r="Y70" i="77"/>
  <c r="Y71" i="77"/>
  <c r="Y72" i="77"/>
  <c r="Y73" i="77"/>
  <c r="Y74" i="77"/>
  <c r="Y75" i="77"/>
  <c r="Y76" i="77"/>
  <c r="Y69" i="77"/>
  <c r="Y62" i="77"/>
  <c r="Y63" i="77"/>
  <c r="Y64" i="77"/>
  <c r="Y65" i="77"/>
  <c r="Y66" i="77"/>
  <c r="Y67" i="77"/>
  <c r="Y61" i="77"/>
  <c r="Y55" i="77"/>
  <c r="Y56" i="77"/>
  <c r="Y57" i="77"/>
  <c r="Y58" i="77"/>
  <c r="Y59" i="77"/>
  <c r="Y54" i="77"/>
  <c r="Y46" i="77"/>
  <c r="Y47" i="77"/>
  <c r="Y48" i="77"/>
  <c r="Y49" i="77"/>
  <c r="Y50" i="77"/>
  <c r="Y51" i="77"/>
  <c r="Y52" i="77"/>
  <c r="Y45" i="77"/>
  <c r="Y60" i="77"/>
  <c r="Y53" i="77"/>
  <c r="D68" i="77"/>
  <c r="E68" i="77"/>
  <c r="F68" i="77"/>
  <c r="G68" i="77"/>
  <c r="H68" i="77"/>
  <c r="I68" i="77"/>
  <c r="J68" i="77"/>
  <c r="K68" i="77"/>
  <c r="L68" i="77"/>
  <c r="M68" i="77"/>
  <c r="N68" i="77"/>
  <c r="O68" i="77"/>
  <c r="O106" i="77" s="1"/>
  <c r="P68" i="77"/>
  <c r="Q68" i="77"/>
  <c r="C68" i="77"/>
  <c r="Y44" i="77"/>
  <c r="Y15" i="77"/>
  <c r="Y32" i="77"/>
  <c r="Y33" i="77"/>
  <c r="Y34" i="77"/>
  <c r="Y35" i="77"/>
  <c r="Y36" i="77"/>
  <c r="Y37" i="77"/>
  <c r="Y38" i="77"/>
  <c r="Y31" i="77"/>
  <c r="Y30" i="77"/>
  <c r="Y24" i="77"/>
  <c r="Y25" i="77"/>
  <c r="Y26" i="77"/>
  <c r="Y27" i="77"/>
  <c r="Y28" i="77"/>
  <c r="Y29" i="77"/>
  <c r="Y23" i="77"/>
  <c r="Y72" i="42"/>
  <c r="Y73" i="42"/>
  <c r="Y74" i="42"/>
  <c r="Y75" i="42"/>
  <c r="Y76" i="42"/>
  <c r="Y77" i="42"/>
  <c r="Y78" i="42"/>
  <c r="Y71" i="42"/>
  <c r="Y64" i="42"/>
  <c r="Y65" i="42"/>
  <c r="Y66" i="42"/>
  <c r="Y67" i="42"/>
  <c r="Y68" i="42"/>
  <c r="Y69" i="42"/>
  <c r="Y63" i="42"/>
  <c r="Y56" i="42"/>
  <c r="Y57" i="42"/>
  <c r="Y58" i="42"/>
  <c r="Y59" i="42"/>
  <c r="Y60" i="42"/>
  <c r="Y61" i="42"/>
  <c r="Y55" i="42"/>
  <c r="Y47" i="42"/>
  <c r="Y48" i="42"/>
  <c r="Y49" i="42"/>
  <c r="Y50" i="42"/>
  <c r="Y51" i="42"/>
  <c r="Y52" i="42"/>
  <c r="Y53" i="42"/>
  <c r="Y46" i="42"/>
  <c r="Y70" i="42"/>
  <c r="Y62" i="42"/>
  <c r="Y54" i="42"/>
  <c r="Y45" i="42"/>
  <c r="U47" i="42"/>
  <c r="U48" i="42"/>
  <c r="U49" i="42"/>
  <c r="U50" i="42"/>
  <c r="U51" i="42"/>
  <c r="U52" i="42"/>
  <c r="U53" i="42"/>
  <c r="U46" i="42"/>
  <c r="U64" i="42"/>
  <c r="U65" i="42"/>
  <c r="U66" i="42"/>
  <c r="U67" i="42"/>
  <c r="U68" i="42"/>
  <c r="U69" i="42"/>
  <c r="U63" i="42"/>
  <c r="U72" i="42"/>
  <c r="U73" i="42"/>
  <c r="U74" i="42"/>
  <c r="U75" i="42"/>
  <c r="U76" i="42"/>
  <c r="U77" i="42"/>
  <c r="U78" i="42"/>
  <c r="U71" i="42"/>
  <c r="T72" i="42"/>
  <c r="T73" i="42"/>
  <c r="T74" i="42"/>
  <c r="T75" i="42"/>
  <c r="T76" i="42"/>
  <c r="T77" i="42"/>
  <c r="T78" i="42"/>
  <c r="T71" i="42"/>
  <c r="T64" i="42"/>
  <c r="T65" i="42"/>
  <c r="T66" i="42"/>
  <c r="T67" i="42"/>
  <c r="T68" i="42"/>
  <c r="T69" i="42"/>
  <c r="T63" i="42"/>
  <c r="T47" i="42"/>
  <c r="T48" i="42"/>
  <c r="T49" i="42"/>
  <c r="T50" i="42"/>
  <c r="T51" i="42"/>
  <c r="T52" i="42"/>
  <c r="T53" i="42"/>
  <c r="T46" i="42"/>
  <c r="U62" i="42"/>
  <c r="U54" i="42"/>
  <c r="U45" i="42"/>
  <c r="T70" i="42"/>
  <c r="U70" i="42"/>
  <c r="T62" i="42"/>
  <c r="T54" i="42"/>
  <c r="T45" i="42"/>
  <c r="T33" i="42"/>
  <c r="T34" i="42"/>
  <c r="T35" i="42"/>
  <c r="T36" i="42"/>
  <c r="T37" i="42"/>
  <c r="T38" i="42"/>
  <c r="T39" i="42"/>
  <c r="T32" i="42"/>
  <c r="T25" i="42"/>
  <c r="T26" i="42"/>
  <c r="T27" i="42"/>
  <c r="T28" i="42"/>
  <c r="T29" i="42"/>
  <c r="T30" i="42"/>
  <c r="T24" i="42"/>
  <c r="T31" i="42"/>
  <c r="T23" i="42"/>
  <c r="T15" i="42"/>
  <c r="T8" i="42"/>
  <c r="T9" i="42"/>
  <c r="T10" i="42"/>
  <c r="T11" i="42"/>
  <c r="T12" i="42"/>
  <c r="T13" i="42"/>
  <c r="T14" i="42"/>
  <c r="T7" i="42"/>
  <c r="T6" i="42"/>
  <c r="X20" i="39"/>
  <c r="X17" i="39"/>
  <c r="X18" i="39"/>
  <c r="X19" i="39"/>
  <c r="X16" i="39"/>
  <c r="X11" i="39"/>
  <c r="X8" i="39"/>
  <c r="X9" i="39"/>
  <c r="X10" i="39"/>
  <c r="X7" i="39"/>
  <c r="Y65" i="78"/>
  <c r="Y66" i="78"/>
  <c r="Y67" i="78"/>
  <c r="Y68" i="78"/>
  <c r="Y69" i="78"/>
  <c r="Y70" i="78"/>
  <c r="Y71" i="78"/>
  <c r="Y72" i="78"/>
  <c r="Y59" i="78"/>
  <c r="Y60" i="78"/>
  <c r="Y61" i="78"/>
  <c r="Y62" i="78"/>
  <c r="Y63" i="78"/>
  <c r="Y58" i="78"/>
  <c r="Y53" i="78"/>
  <c r="Y54" i="78"/>
  <c r="Y55" i="78"/>
  <c r="Y56" i="78"/>
  <c r="Y52" i="78"/>
  <c r="Y44" i="78"/>
  <c r="Y45" i="78"/>
  <c r="Y46" i="78"/>
  <c r="Y47" i="78"/>
  <c r="Y48" i="78"/>
  <c r="Y49" i="78"/>
  <c r="Y50" i="78"/>
  <c r="Y43" i="78"/>
  <c r="Y64" i="78"/>
  <c r="Z64" i="78"/>
  <c r="Y57" i="78"/>
  <c r="Y51" i="78"/>
  <c r="Y42" i="78"/>
  <c r="Y23" i="78"/>
  <c r="Y24" i="78"/>
  <c r="Y25" i="78"/>
  <c r="Y26" i="78"/>
  <c r="Y27" i="78"/>
  <c r="Y22" i="78"/>
  <c r="Y17" i="78"/>
  <c r="Y18" i="78"/>
  <c r="Y19" i="78"/>
  <c r="Y20" i="78"/>
  <c r="Y16" i="78"/>
  <c r="Y8" i="78"/>
  <c r="Y9" i="78"/>
  <c r="Y10" i="78"/>
  <c r="Y11" i="78"/>
  <c r="Y12" i="78"/>
  <c r="Y13" i="78"/>
  <c r="Y14" i="78"/>
  <c r="Y7" i="78"/>
  <c r="Y29" i="78"/>
  <c r="Y30" i="78"/>
  <c r="Y31" i="78"/>
  <c r="Y32" i="78"/>
  <c r="Y33" i="78"/>
  <c r="Y34" i="78"/>
  <c r="Y35" i="78"/>
  <c r="Y36" i="78"/>
  <c r="Y28" i="78"/>
  <c r="Y21" i="78"/>
  <c r="Y15" i="78"/>
  <c r="Y6" i="78"/>
  <c r="R95" i="78"/>
  <c r="D94" i="78"/>
  <c r="E94" i="78"/>
  <c r="F94" i="78"/>
  <c r="G94" i="78"/>
  <c r="H94" i="78"/>
  <c r="I94" i="78"/>
  <c r="K94" i="78"/>
  <c r="L94" i="78"/>
  <c r="N94" i="78"/>
  <c r="E95" i="78"/>
  <c r="H95" i="78"/>
  <c r="I95" i="78"/>
  <c r="J95" i="78"/>
  <c r="K95" i="78"/>
  <c r="L95" i="78"/>
  <c r="M95" i="78"/>
  <c r="N95" i="78"/>
  <c r="O95" i="78"/>
  <c r="P95" i="78"/>
  <c r="Q95" i="78"/>
  <c r="D96" i="78"/>
  <c r="E96" i="78"/>
  <c r="F96" i="78"/>
  <c r="G96" i="78"/>
  <c r="I96" i="78"/>
  <c r="J96" i="78"/>
  <c r="L96" i="78"/>
  <c r="P96" i="78"/>
  <c r="F97" i="78"/>
  <c r="G97" i="78"/>
  <c r="H97" i="78"/>
  <c r="J97" i="78"/>
  <c r="I98" i="78"/>
  <c r="M98" i="78"/>
  <c r="D99" i="78"/>
  <c r="E99" i="78"/>
  <c r="F99" i="78"/>
  <c r="G99" i="78"/>
  <c r="H99" i="78"/>
  <c r="I99" i="78"/>
  <c r="J99" i="78"/>
  <c r="L99" i="78"/>
  <c r="M99" i="78"/>
  <c r="N99" i="78"/>
  <c r="O99" i="78"/>
  <c r="P99" i="78"/>
  <c r="Q99" i="78"/>
  <c r="O78" i="78"/>
  <c r="P78" i="78"/>
  <c r="O79" i="78"/>
  <c r="P79" i="78"/>
  <c r="O80" i="78"/>
  <c r="P80" i="78"/>
  <c r="O81" i="78"/>
  <c r="P81" i="78"/>
  <c r="O82" i="78"/>
  <c r="P82" i="78"/>
  <c r="O83" i="78"/>
  <c r="P83" i="78"/>
  <c r="O84" i="78"/>
  <c r="P84" i="78"/>
  <c r="O85" i="78"/>
  <c r="P85" i="78"/>
  <c r="O86" i="78"/>
  <c r="P86" i="78"/>
  <c r="O87" i="78"/>
  <c r="P87" i="78"/>
  <c r="O88" i="78"/>
  <c r="P88" i="78"/>
  <c r="O89" i="78"/>
  <c r="P89" i="78"/>
  <c r="O93" i="78"/>
  <c r="P93" i="78"/>
  <c r="O100" i="78"/>
  <c r="P100" i="78"/>
  <c r="O101" i="78"/>
  <c r="P101" i="78"/>
  <c r="O102" i="78"/>
  <c r="P102" i="78"/>
  <c r="O103" i="78"/>
  <c r="P103" i="78"/>
  <c r="O104" i="78"/>
  <c r="P104" i="78"/>
  <c r="O105" i="78"/>
  <c r="P105" i="78"/>
  <c r="O106" i="78"/>
  <c r="P106" i="78"/>
  <c r="O107" i="78"/>
  <c r="P107" i="78"/>
  <c r="O108" i="78"/>
  <c r="P108" i="78"/>
  <c r="D64" i="78"/>
  <c r="E64" i="78"/>
  <c r="F64" i="78"/>
  <c r="G64" i="78"/>
  <c r="H64" i="78"/>
  <c r="I64" i="78"/>
  <c r="J64" i="78"/>
  <c r="K64" i="78"/>
  <c r="L64" i="78"/>
  <c r="M64" i="78"/>
  <c r="N64" i="78"/>
  <c r="O64" i="78"/>
  <c r="P64" i="78"/>
  <c r="Q64" i="78"/>
  <c r="C64" i="78"/>
  <c r="O65" i="78"/>
  <c r="O66" i="78"/>
  <c r="O67" i="78"/>
  <c r="O68" i="78"/>
  <c r="O69" i="78"/>
  <c r="O70" i="78"/>
  <c r="O71" i="78"/>
  <c r="O72" i="78"/>
  <c r="O29" i="78"/>
  <c r="O30" i="78"/>
  <c r="O31" i="78"/>
  <c r="O32" i="78"/>
  <c r="O33" i="78"/>
  <c r="O34" i="78"/>
  <c r="O35" i="78"/>
  <c r="O36" i="78"/>
  <c r="D28" i="78"/>
  <c r="E28" i="78"/>
  <c r="F28" i="78"/>
  <c r="G28" i="78"/>
  <c r="H28" i="78"/>
  <c r="I28" i="78"/>
  <c r="J28" i="78"/>
  <c r="K28" i="78"/>
  <c r="L28" i="78"/>
  <c r="M28" i="78"/>
  <c r="N28" i="78"/>
  <c r="O28" i="78"/>
  <c r="P28" i="78"/>
  <c r="Q28" i="78"/>
  <c r="C28" i="78"/>
  <c r="R20" i="78"/>
  <c r="W16" i="77"/>
  <c r="X16" i="77"/>
  <c r="Y16" i="77"/>
  <c r="Z16" i="77"/>
  <c r="AA16" i="77"/>
  <c r="W17" i="77"/>
  <c r="X17" i="77"/>
  <c r="Y17" i="77"/>
  <c r="Z17" i="77"/>
  <c r="AA17" i="77"/>
  <c r="W18" i="77"/>
  <c r="X18" i="77"/>
  <c r="Y18" i="77"/>
  <c r="Z18" i="77"/>
  <c r="AA18" i="77"/>
  <c r="W19" i="77"/>
  <c r="X19" i="77"/>
  <c r="Y19" i="77"/>
  <c r="Z19" i="77"/>
  <c r="AA19" i="77"/>
  <c r="W20" i="77"/>
  <c r="X20" i="77"/>
  <c r="Y20" i="77"/>
  <c r="Z20" i="77"/>
  <c r="AA20" i="77"/>
  <c r="W21" i="77"/>
  <c r="X21" i="77"/>
  <c r="Y21" i="77"/>
  <c r="Z21" i="77"/>
  <c r="AA21" i="77"/>
  <c r="V21" i="77"/>
  <c r="Y22" i="77"/>
  <c r="Y6" i="77"/>
  <c r="U7" i="77"/>
  <c r="V7" i="77"/>
  <c r="W7" i="77"/>
  <c r="X7" i="77"/>
  <c r="Y7" i="77"/>
  <c r="U8" i="77"/>
  <c r="V8" i="77"/>
  <c r="W8" i="77"/>
  <c r="X8" i="77"/>
  <c r="Y8" i="77"/>
  <c r="U9" i="77"/>
  <c r="V9" i="77"/>
  <c r="W9" i="77"/>
  <c r="X9" i="77"/>
  <c r="Y9" i="77"/>
  <c r="U10" i="77"/>
  <c r="V10" i="77"/>
  <c r="W10" i="77"/>
  <c r="X10" i="77"/>
  <c r="Y10" i="77"/>
  <c r="U11" i="77"/>
  <c r="V11" i="77"/>
  <c r="W11" i="77"/>
  <c r="X11" i="77"/>
  <c r="Y11" i="77"/>
  <c r="U12" i="77"/>
  <c r="V12" i="77"/>
  <c r="W12" i="77"/>
  <c r="X12" i="77"/>
  <c r="Y12" i="77"/>
  <c r="U13" i="77"/>
  <c r="V13" i="77"/>
  <c r="W13" i="77"/>
  <c r="X13" i="77"/>
  <c r="Y13" i="77"/>
  <c r="U14" i="77"/>
  <c r="V14" i="77"/>
  <c r="W14" i="77"/>
  <c r="X14" i="77"/>
  <c r="Y14" i="77"/>
  <c r="T14" i="77"/>
  <c r="D113" i="77"/>
  <c r="Q82" i="77"/>
  <c r="Q83" i="77"/>
  <c r="Q84" i="77"/>
  <c r="Q85" i="77"/>
  <c r="Q87" i="77"/>
  <c r="Q88" i="77"/>
  <c r="Q89" i="77"/>
  <c r="Q90" i="77"/>
  <c r="Q91" i="77"/>
  <c r="Q92" i="77"/>
  <c r="Q94" i="77"/>
  <c r="Q98" i="77"/>
  <c r="Q99" i="77"/>
  <c r="Q101" i="77"/>
  <c r="Q105" i="77"/>
  <c r="O82" i="77"/>
  <c r="P82" i="77"/>
  <c r="O83" i="77"/>
  <c r="P83" i="77"/>
  <c r="O84" i="77"/>
  <c r="P84" i="77"/>
  <c r="O85" i="77"/>
  <c r="P85" i="77"/>
  <c r="O87" i="77"/>
  <c r="P87" i="77"/>
  <c r="O88" i="77"/>
  <c r="P88" i="77"/>
  <c r="O89" i="77"/>
  <c r="P89" i="77"/>
  <c r="O90" i="77"/>
  <c r="P90" i="77"/>
  <c r="O91" i="77"/>
  <c r="P91" i="77"/>
  <c r="O92" i="77"/>
  <c r="P92" i="77"/>
  <c r="O94" i="77"/>
  <c r="P94" i="77"/>
  <c r="O98" i="77"/>
  <c r="P98" i="77"/>
  <c r="O99" i="77"/>
  <c r="P99" i="77"/>
  <c r="O101" i="77"/>
  <c r="O103" i="77"/>
  <c r="O105" i="77"/>
  <c r="P105" i="77"/>
  <c r="O110" i="77"/>
  <c r="O114" i="77"/>
  <c r="O69" i="77"/>
  <c r="O107" i="77" s="1"/>
  <c r="O70" i="77"/>
  <c r="O71" i="77"/>
  <c r="O109" i="77" s="1"/>
  <c r="O72" i="77"/>
  <c r="O73" i="77"/>
  <c r="O111" i="77" s="1"/>
  <c r="O74" i="77"/>
  <c r="O75" i="77"/>
  <c r="O113" i="77" s="1"/>
  <c r="O76" i="77"/>
  <c r="R62" i="77"/>
  <c r="O31" i="77"/>
  <c r="O32" i="77"/>
  <c r="O108" i="77" s="1"/>
  <c r="O33" i="77"/>
  <c r="O34" i="77"/>
  <c r="O35" i="77"/>
  <c r="O36" i="77"/>
  <c r="O112" i="77" s="1"/>
  <c r="O37" i="77"/>
  <c r="O38" i="77"/>
  <c r="D30" i="77"/>
  <c r="E30" i="77"/>
  <c r="F30" i="77"/>
  <c r="G30" i="77"/>
  <c r="H30" i="77"/>
  <c r="I30" i="77"/>
  <c r="J30" i="77"/>
  <c r="K30" i="77"/>
  <c r="L30" i="77"/>
  <c r="M30" i="77"/>
  <c r="N30" i="77"/>
  <c r="O30" i="77"/>
  <c r="P30" i="77"/>
  <c r="P106" i="77" s="1"/>
  <c r="Q30" i="77"/>
  <c r="Q106" i="77" s="1"/>
  <c r="C30" i="77"/>
  <c r="W16" i="42"/>
  <c r="X16" i="42"/>
  <c r="Y16" i="42"/>
  <c r="Z16" i="42"/>
  <c r="AA16" i="42"/>
  <c r="W17" i="42"/>
  <c r="X17" i="42"/>
  <c r="Y17" i="42"/>
  <c r="Z17" i="42"/>
  <c r="AA17" i="42"/>
  <c r="W18" i="42"/>
  <c r="X18" i="42"/>
  <c r="Y18" i="42"/>
  <c r="Z18" i="42"/>
  <c r="AA18" i="42"/>
  <c r="W19" i="42"/>
  <c r="X19" i="42"/>
  <c r="Y19" i="42"/>
  <c r="Z19" i="42"/>
  <c r="AA19" i="42"/>
  <c r="W20" i="42"/>
  <c r="X20" i="42"/>
  <c r="Y20" i="42"/>
  <c r="Z20" i="42"/>
  <c r="AA20" i="42"/>
  <c r="W21" i="42"/>
  <c r="X21" i="42"/>
  <c r="Y21" i="42"/>
  <c r="Z21" i="42"/>
  <c r="AA21" i="42"/>
  <c r="W22" i="42"/>
  <c r="X22" i="42"/>
  <c r="Y22" i="42"/>
  <c r="Z22" i="42"/>
  <c r="AA22" i="42"/>
  <c r="V21" i="42"/>
  <c r="V19" i="42"/>
  <c r="V18" i="42"/>
  <c r="V17" i="42"/>
  <c r="V16" i="42"/>
  <c r="X7" i="42"/>
  <c r="Y7" i="42"/>
  <c r="Z7" i="42"/>
  <c r="AA7" i="42"/>
  <c r="X8" i="42"/>
  <c r="Y8" i="42"/>
  <c r="Z8" i="42"/>
  <c r="AA8" i="42"/>
  <c r="X9" i="42"/>
  <c r="Y9" i="42"/>
  <c r="Z9" i="42"/>
  <c r="AA9" i="42"/>
  <c r="X10" i="42"/>
  <c r="Y10" i="42"/>
  <c r="Z10" i="42"/>
  <c r="AA10" i="42"/>
  <c r="X11" i="42"/>
  <c r="Y11" i="42"/>
  <c r="Z11" i="42"/>
  <c r="AA11" i="42"/>
  <c r="X12" i="42"/>
  <c r="Y12" i="42"/>
  <c r="Z12" i="42"/>
  <c r="AA12" i="42"/>
  <c r="X13" i="42"/>
  <c r="Y13" i="42"/>
  <c r="Z13" i="42"/>
  <c r="AA13" i="42"/>
  <c r="X14" i="42"/>
  <c r="Y14" i="42"/>
  <c r="Z14" i="42"/>
  <c r="AA14" i="42"/>
  <c r="W14" i="42"/>
  <c r="W13" i="42"/>
  <c r="W12" i="42"/>
  <c r="W11" i="42"/>
  <c r="V8" i="42"/>
  <c r="V9" i="42"/>
  <c r="V10" i="42"/>
  <c r="V11" i="42"/>
  <c r="V12" i="42"/>
  <c r="V13" i="42"/>
  <c r="V14" i="42"/>
  <c r="V7" i="42"/>
  <c r="Y33" i="42"/>
  <c r="Y34" i="42"/>
  <c r="Y37" i="42"/>
  <c r="Y38" i="42"/>
  <c r="U25" i="42"/>
  <c r="U26" i="42"/>
  <c r="U27" i="42"/>
  <c r="U28" i="42"/>
  <c r="U29" i="42"/>
  <c r="U30" i="42"/>
  <c r="U24" i="42"/>
  <c r="U8" i="42"/>
  <c r="U9" i="42"/>
  <c r="U10" i="42"/>
  <c r="U11" i="42"/>
  <c r="U12" i="42"/>
  <c r="U13" i="42"/>
  <c r="U14" i="42"/>
  <c r="U7" i="42"/>
  <c r="U15" i="42"/>
  <c r="Y24" i="42"/>
  <c r="Y25" i="42"/>
  <c r="Y26" i="42"/>
  <c r="Y27" i="42"/>
  <c r="Y28" i="42"/>
  <c r="Y29" i="42"/>
  <c r="Y30" i="42"/>
  <c r="O100" i="42"/>
  <c r="O98" i="42"/>
  <c r="Q98" i="42"/>
  <c r="Q102" i="42"/>
  <c r="C107" i="42"/>
  <c r="H107" i="42"/>
  <c r="J107" i="42"/>
  <c r="K107" i="42"/>
  <c r="O107" i="42"/>
  <c r="O84" i="42"/>
  <c r="P84" i="42"/>
  <c r="O85" i="42"/>
  <c r="P85" i="42"/>
  <c r="O86" i="42"/>
  <c r="P86" i="42"/>
  <c r="O87" i="42"/>
  <c r="P87" i="42"/>
  <c r="O88" i="42"/>
  <c r="P88" i="42"/>
  <c r="O89" i="42"/>
  <c r="P89" i="42"/>
  <c r="O90" i="42"/>
  <c r="P90" i="42"/>
  <c r="O91" i="42"/>
  <c r="P91" i="42"/>
  <c r="O92" i="42"/>
  <c r="P92" i="42"/>
  <c r="O93" i="42"/>
  <c r="P93" i="42"/>
  <c r="O94" i="42"/>
  <c r="P94" i="42"/>
  <c r="O95" i="42"/>
  <c r="P95" i="42"/>
  <c r="O96" i="42"/>
  <c r="P96" i="42"/>
  <c r="O97" i="42"/>
  <c r="P97" i="42"/>
  <c r="O99" i="42"/>
  <c r="P99" i="42"/>
  <c r="O101" i="42"/>
  <c r="P101" i="42"/>
  <c r="O102" i="42"/>
  <c r="O103" i="42"/>
  <c r="P103" i="42"/>
  <c r="O104" i="42"/>
  <c r="P104" i="42"/>
  <c r="O105" i="42"/>
  <c r="P105" i="42"/>
  <c r="O106" i="42"/>
  <c r="P106" i="42"/>
  <c r="O108" i="42"/>
  <c r="P108" i="42"/>
  <c r="O71" i="42"/>
  <c r="P71" i="42"/>
  <c r="O72" i="42"/>
  <c r="P72" i="42"/>
  <c r="O73" i="42"/>
  <c r="P73" i="42"/>
  <c r="O74" i="42"/>
  <c r="P74" i="42"/>
  <c r="O75" i="42"/>
  <c r="P75" i="42"/>
  <c r="O76" i="42"/>
  <c r="P76" i="42"/>
  <c r="O77" i="42"/>
  <c r="P77" i="42"/>
  <c r="O78" i="42"/>
  <c r="P78" i="42"/>
  <c r="D70" i="42"/>
  <c r="E70" i="42"/>
  <c r="F70" i="42"/>
  <c r="G70" i="42"/>
  <c r="H70" i="42"/>
  <c r="I70" i="42"/>
  <c r="J70" i="42"/>
  <c r="K70" i="42"/>
  <c r="L70" i="42"/>
  <c r="M70" i="42"/>
  <c r="N70" i="42"/>
  <c r="O70" i="42"/>
  <c r="P70" i="42"/>
  <c r="Q70" i="42"/>
  <c r="C70" i="42"/>
  <c r="O32" i="42"/>
  <c r="Y32" i="42" s="1"/>
  <c r="P32" i="42"/>
  <c r="O33" i="42"/>
  <c r="P33" i="42"/>
  <c r="O34" i="42"/>
  <c r="P34" i="42"/>
  <c r="O35" i="42"/>
  <c r="Y35" i="42" s="1"/>
  <c r="P35" i="42"/>
  <c r="O36" i="42"/>
  <c r="Y36" i="42" s="1"/>
  <c r="P36" i="42"/>
  <c r="O37" i="42"/>
  <c r="P37" i="42"/>
  <c r="O38" i="42"/>
  <c r="P38" i="42"/>
  <c r="O39" i="42"/>
  <c r="Y39" i="42" s="1"/>
  <c r="P39" i="42"/>
  <c r="D31" i="42"/>
  <c r="E31" i="42"/>
  <c r="F31" i="42"/>
  <c r="G31" i="42"/>
  <c r="H31" i="42"/>
  <c r="U23" i="42" s="1"/>
  <c r="I31" i="42"/>
  <c r="J31" i="42"/>
  <c r="K31" i="42"/>
  <c r="L31" i="42"/>
  <c r="M31" i="42"/>
  <c r="N31" i="42"/>
  <c r="O31" i="42"/>
  <c r="Y6" i="42" s="1"/>
  <c r="P31" i="42"/>
  <c r="Q31" i="42"/>
  <c r="C31" i="42"/>
  <c r="N19" i="39"/>
  <c r="K28" i="39"/>
  <c r="M28" i="39"/>
  <c r="O28" i="39"/>
  <c r="Q19" i="39"/>
  <c r="C26" i="39"/>
  <c r="E26" i="39"/>
  <c r="F26" i="39"/>
  <c r="G26" i="39"/>
  <c r="B27" i="39"/>
  <c r="C27" i="39"/>
  <c r="D27" i="39"/>
  <c r="E27" i="39"/>
  <c r="F27" i="39"/>
  <c r="G27" i="39"/>
  <c r="H26" i="39"/>
  <c r="I26" i="39"/>
  <c r="J26" i="39"/>
  <c r="K26" i="39"/>
  <c r="L26" i="39"/>
  <c r="M26" i="39"/>
  <c r="N26" i="39"/>
  <c r="O26" i="39"/>
  <c r="P26" i="39"/>
  <c r="H27" i="39"/>
  <c r="I27" i="39"/>
  <c r="J27" i="39"/>
  <c r="K27" i="39"/>
  <c r="L27" i="39"/>
  <c r="M27" i="39"/>
  <c r="N27" i="39"/>
  <c r="O27" i="39"/>
  <c r="P27" i="39"/>
  <c r="N25" i="39"/>
  <c r="N29" i="39"/>
  <c r="N10" i="39"/>
  <c r="Q17" i="39"/>
  <c r="Q18" i="39"/>
  <c r="Q16" i="39"/>
  <c r="Z13" i="38"/>
  <c r="Z15" i="38" s="1"/>
  <c r="Z14" i="38"/>
  <c r="S14" i="38"/>
  <c r="S7" i="38"/>
  <c r="Z6" i="38"/>
  <c r="Z7" i="38"/>
  <c r="Z8" i="38"/>
  <c r="S21" i="38"/>
  <c r="Q20" i="38"/>
  <c r="Q21" i="38"/>
  <c r="Q22" i="38"/>
  <c r="P20" i="38"/>
  <c r="P22" i="38"/>
  <c r="E15" i="38"/>
  <c r="F15" i="38"/>
  <c r="G15" i="38"/>
  <c r="H15" i="38"/>
  <c r="I15" i="38"/>
  <c r="J15" i="38"/>
  <c r="K15" i="38"/>
  <c r="L15" i="38"/>
  <c r="M15" i="38"/>
  <c r="N15" i="38"/>
  <c r="O15" i="38"/>
  <c r="P15" i="38"/>
  <c r="Q15" i="38"/>
  <c r="R15" i="38"/>
  <c r="D15" i="38"/>
  <c r="E8" i="38"/>
  <c r="F8" i="38"/>
  <c r="G8" i="38"/>
  <c r="H8" i="38"/>
  <c r="I8" i="38"/>
  <c r="J8" i="38"/>
  <c r="K8" i="38"/>
  <c r="L8" i="38"/>
  <c r="M8" i="38"/>
  <c r="N8" i="38"/>
  <c r="O8" i="38"/>
  <c r="P8" i="38"/>
  <c r="Q8" i="38"/>
  <c r="R8" i="38"/>
  <c r="D8" i="38"/>
  <c r="X30" i="37"/>
  <c r="X22" i="37"/>
  <c r="X23" i="37"/>
  <c r="X24" i="37"/>
  <c r="X25" i="37"/>
  <c r="X26" i="37"/>
  <c r="X27" i="37"/>
  <c r="X28" i="37"/>
  <c r="X29" i="37"/>
  <c r="X21" i="37"/>
  <c r="X8" i="37"/>
  <c r="X9" i="37"/>
  <c r="X10" i="37"/>
  <c r="X11" i="37"/>
  <c r="X12" i="37"/>
  <c r="X13" i="37"/>
  <c r="X14" i="37"/>
  <c r="X7" i="37"/>
  <c r="N35" i="37"/>
  <c r="O35" i="37"/>
  <c r="N36" i="37"/>
  <c r="O36" i="37"/>
  <c r="N37" i="37"/>
  <c r="O37" i="37"/>
  <c r="N38" i="37"/>
  <c r="O38" i="37"/>
  <c r="N39" i="37"/>
  <c r="O39" i="37"/>
  <c r="N40" i="37"/>
  <c r="O40" i="37"/>
  <c r="N41" i="37"/>
  <c r="N42" i="37"/>
  <c r="O42" i="37"/>
  <c r="N44" i="37"/>
  <c r="O44" i="37"/>
  <c r="N29" i="37"/>
  <c r="N43" i="37" s="1"/>
  <c r="N15" i="37"/>
  <c r="X15" i="37" s="1"/>
  <c r="Y37" i="69"/>
  <c r="Y26" i="69"/>
  <c r="Y27" i="69"/>
  <c r="Y28" i="69"/>
  <c r="Y29" i="69"/>
  <c r="Y30" i="69"/>
  <c r="Y31" i="69"/>
  <c r="Y32" i="69"/>
  <c r="Y33" i="69"/>
  <c r="Y34" i="69"/>
  <c r="Y35" i="69"/>
  <c r="Y36" i="69"/>
  <c r="Y25" i="69"/>
  <c r="Y19" i="69"/>
  <c r="Y8" i="69"/>
  <c r="Y9" i="69"/>
  <c r="Y10" i="69"/>
  <c r="Y11" i="69"/>
  <c r="Y12" i="69"/>
  <c r="Y13" i="69"/>
  <c r="Y14" i="69"/>
  <c r="Y15" i="69"/>
  <c r="Y16" i="69"/>
  <c r="Y17" i="69"/>
  <c r="Y18" i="69"/>
  <c r="Y7" i="69"/>
  <c r="B45" i="69"/>
  <c r="C45" i="69"/>
  <c r="D45" i="69"/>
  <c r="E45" i="69"/>
  <c r="F45" i="69"/>
  <c r="G45" i="69"/>
  <c r="H45" i="69"/>
  <c r="I45" i="69"/>
  <c r="J45" i="69"/>
  <c r="K45" i="69"/>
  <c r="L45" i="69"/>
  <c r="M45" i="69"/>
  <c r="N45" i="69"/>
  <c r="O45" i="69"/>
  <c r="P45" i="69"/>
  <c r="B46" i="69"/>
  <c r="C46" i="69"/>
  <c r="D46" i="69"/>
  <c r="E46" i="69"/>
  <c r="F46" i="69"/>
  <c r="G46" i="69"/>
  <c r="H46" i="69"/>
  <c r="I46" i="69"/>
  <c r="J46" i="69"/>
  <c r="K46" i="69"/>
  <c r="L46" i="69"/>
  <c r="M46" i="69"/>
  <c r="N46" i="69"/>
  <c r="O46" i="69"/>
  <c r="P46" i="69"/>
  <c r="M47" i="69"/>
  <c r="N47" i="69"/>
  <c r="O47" i="69"/>
  <c r="P47" i="69"/>
  <c r="B48" i="69"/>
  <c r="C48" i="69"/>
  <c r="D48" i="69"/>
  <c r="E48" i="69"/>
  <c r="F48" i="69"/>
  <c r="G48" i="69"/>
  <c r="H48" i="69"/>
  <c r="I48" i="69"/>
  <c r="J48" i="69"/>
  <c r="K48" i="69"/>
  <c r="L48" i="69"/>
  <c r="M48" i="69"/>
  <c r="N48" i="69"/>
  <c r="O48" i="69"/>
  <c r="P48" i="69"/>
  <c r="D49" i="69"/>
  <c r="E49" i="69"/>
  <c r="F49" i="69"/>
  <c r="J49" i="69"/>
  <c r="L49" i="69"/>
  <c r="M49" i="69"/>
  <c r="N49" i="69"/>
  <c r="O49" i="69"/>
  <c r="P49" i="69"/>
  <c r="B50" i="69"/>
  <c r="C50" i="69"/>
  <c r="D50" i="69"/>
  <c r="E50" i="69"/>
  <c r="F50" i="69"/>
  <c r="G50" i="69"/>
  <c r="H50" i="69"/>
  <c r="I50" i="69"/>
  <c r="J50" i="69"/>
  <c r="K50" i="69"/>
  <c r="L50" i="69"/>
  <c r="M50" i="69"/>
  <c r="N50" i="69"/>
  <c r="O50" i="69"/>
  <c r="P50" i="69"/>
  <c r="B51" i="69"/>
  <c r="C51" i="69"/>
  <c r="D51" i="69"/>
  <c r="E51" i="69"/>
  <c r="F51" i="69"/>
  <c r="G51" i="69"/>
  <c r="H51" i="69"/>
  <c r="I51" i="69"/>
  <c r="J51" i="69"/>
  <c r="K51" i="69"/>
  <c r="L51" i="69"/>
  <c r="M51" i="69"/>
  <c r="N51" i="69"/>
  <c r="O51" i="69"/>
  <c r="P51" i="69"/>
  <c r="B52" i="69"/>
  <c r="C52" i="69"/>
  <c r="D52" i="69"/>
  <c r="E52" i="69"/>
  <c r="F52" i="69"/>
  <c r="G52" i="69"/>
  <c r="H52" i="69"/>
  <c r="I52" i="69"/>
  <c r="J52" i="69"/>
  <c r="K52" i="69"/>
  <c r="L52" i="69"/>
  <c r="M52" i="69"/>
  <c r="N52" i="69"/>
  <c r="O52" i="69"/>
  <c r="P52" i="69"/>
  <c r="B53" i="69"/>
  <c r="C53" i="69"/>
  <c r="D53" i="69"/>
  <c r="E53" i="69"/>
  <c r="F53" i="69"/>
  <c r="G53" i="69"/>
  <c r="H53" i="69"/>
  <c r="I53" i="69"/>
  <c r="J53" i="69"/>
  <c r="K53" i="69"/>
  <c r="L53" i="69"/>
  <c r="M53" i="69"/>
  <c r="N53" i="69"/>
  <c r="O53" i="69"/>
  <c r="P53" i="69"/>
  <c r="B54" i="69"/>
  <c r="C54" i="69"/>
  <c r="D54" i="69"/>
  <c r="E54" i="69"/>
  <c r="F54" i="69"/>
  <c r="G54" i="69"/>
  <c r="H54" i="69"/>
  <c r="I54" i="69"/>
  <c r="J54" i="69"/>
  <c r="K54" i="69"/>
  <c r="L54" i="69"/>
  <c r="M54" i="69"/>
  <c r="N54" i="69"/>
  <c r="O54" i="69"/>
  <c r="P54" i="69"/>
  <c r="B44" i="69"/>
  <c r="C44" i="69"/>
  <c r="D44" i="69"/>
  <c r="E44" i="69"/>
  <c r="F44" i="69"/>
  <c r="G44" i="69"/>
  <c r="H44" i="69"/>
  <c r="I44" i="69"/>
  <c r="J44" i="69"/>
  <c r="K44" i="69"/>
  <c r="L44" i="69"/>
  <c r="M44" i="69"/>
  <c r="N44" i="69"/>
  <c r="O44" i="69"/>
  <c r="P44" i="69"/>
  <c r="N43" i="69"/>
  <c r="N55" i="69"/>
  <c r="N36" i="69"/>
  <c r="N18" i="69"/>
  <c r="I43" i="36"/>
  <c r="L43" i="36"/>
  <c r="N43" i="36"/>
  <c r="P43" i="36"/>
  <c r="B44" i="36"/>
  <c r="C44" i="36"/>
  <c r="D44" i="36"/>
  <c r="E44" i="36"/>
  <c r="F44" i="36"/>
  <c r="G44" i="36"/>
  <c r="H44" i="36"/>
  <c r="I44" i="36"/>
  <c r="J44" i="36"/>
  <c r="K44" i="36"/>
  <c r="M44" i="36"/>
  <c r="N44" i="36"/>
  <c r="O44" i="36"/>
  <c r="P44" i="36"/>
  <c r="B45" i="36"/>
  <c r="C45" i="36"/>
  <c r="D45" i="36"/>
  <c r="E45" i="36"/>
  <c r="F45" i="36"/>
  <c r="G45" i="36"/>
  <c r="H45" i="36"/>
  <c r="I45" i="36"/>
  <c r="J45" i="36"/>
  <c r="K45" i="36"/>
  <c r="L45" i="36"/>
  <c r="M45" i="36"/>
  <c r="N45" i="36"/>
  <c r="O45" i="36"/>
  <c r="P45" i="36"/>
  <c r="B46" i="36"/>
  <c r="C46" i="36"/>
  <c r="D46" i="36"/>
  <c r="E46" i="36"/>
  <c r="F46" i="36"/>
  <c r="G46" i="36"/>
  <c r="H46" i="36"/>
  <c r="I46" i="36"/>
  <c r="J46" i="36"/>
  <c r="K46" i="36"/>
  <c r="L46" i="36"/>
  <c r="M46" i="36"/>
  <c r="N46" i="36"/>
  <c r="O46" i="36"/>
  <c r="P46" i="36"/>
  <c r="B47" i="36"/>
  <c r="C47" i="36"/>
  <c r="D47" i="36"/>
  <c r="E47" i="36"/>
  <c r="F47" i="36"/>
  <c r="G47" i="36"/>
  <c r="H47" i="36"/>
  <c r="I47" i="36"/>
  <c r="J47" i="36"/>
  <c r="K47" i="36"/>
  <c r="L47" i="36"/>
  <c r="M47" i="36"/>
  <c r="N47" i="36"/>
  <c r="O47" i="36"/>
  <c r="P47" i="36"/>
  <c r="B48" i="36"/>
  <c r="C48" i="36"/>
  <c r="D48" i="36"/>
  <c r="E48" i="36"/>
  <c r="F48" i="36"/>
  <c r="G48" i="36"/>
  <c r="H48" i="36"/>
  <c r="I48" i="36"/>
  <c r="J48" i="36"/>
  <c r="K48" i="36"/>
  <c r="L48" i="36"/>
  <c r="M48" i="36"/>
  <c r="N48" i="36"/>
  <c r="O48" i="36"/>
  <c r="P48" i="36"/>
  <c r="M49" i="36"/>
  <c r="N49" i="36"/>
  <c r="O49" i="36"/>
  <c r="P49" i="36"/>
  <c r="B50" i="36"/>
  <c r="C50" i="36"/>
  <c r="D50" i="36"/>
  <c r="E50" i="36"/>
  <c r="F50" i="36"/>
  <c r="G50" i="36"/>
  <c r="H50" i="36"/>
  <c r="I50" i="36"/>
  <c r="J50" i="36"/>
  <c r="K50" i="36"/>
  <c r="L50" i="36"/>
  <c r="M50" i="36"/>
  <c r="N50" i="36"/>
  <c r="O50" i="36"/>
  <c r="P50" i="36"/>
  <c r="B51" i="36"/>
  <c r="C51" i="36"/>
  <c r="D51" i="36"/>
  <c r="E51" i="36"/>
  <c r="F51" i="36"/>
  <c r="G51" i="36"/>
  <c r="H51" i="36"/>
  <c r="I51" i="36"/>
  <c r="J51" i="36"/>
  <c r="K51" i="36"/>
  <c r="L51" i="36"/>
  <c r="M51" i="36"/>
  <c r="N51" i="36"/>
  <c r="O51" i="36"/>
  <c r="P51" i="36"/>
  <c r="N52" i="36"/>
  <c r="N41" i="36"/>
  <c r="N42" i="36"/>
  <c r="N53" i="36"/>
  <c r="N18" i="36"/>
  <c r="X30" i="35"/>
  <c r="X22" i="35"/>
  <c r="X23" i="35"/>
  <c r="X24" i="35"/>
  <c r="X25" i="35"/>
  <c r="X26" i="35"/>
  <c r="X27" i="35"/>
  <c r="X28" i="35"/>
  <c r="X29" i="35"/>
  <c r="X21" i="35"/>
  <c r="X16" i="35"/>
  <c r="X8" i="35"/>
  <c r="X9" i="35"/>
  <c r="X10" i="35"/>
  <c r="X11" i="35"/>
  <c r="X12" i="35"/>
  <c r="X13" i="35"/>
  <c r="X14" i="35"/>
  <c r="X15" i="35"/>
  <c r="X7" i="35"/>
  <c r="N35" i="35"/>
  <c r="O35" i="35"/>
  <c r="N36" i="35"/>
  <c r="O36" i="35"/>
  <c r="N37" i="35"/>
  <c r="O37" i="35"/>
  <c r="N40" i="35"/>
  <c r="O40" i="35"/>
  <c r="N42" i="35"/>
  <c r="O42" i="35"/>
  <c r="N43" i="35"/>
  <c r="O43" i="35"/>
  <c r="N44" i="35"/>
  <c r="O44" i="35"/>
  <c r="N29" i="35"/>
  <c r="N15" i="35"/>
  <c r="Y37" i="8"/>
  <c r="Y26" i="8"/>
  <c r="Y27" i="8"/>
  <c r="Y28" i="8"/>
  <c r="Y29" i="8"/>
  <c r="Y30" i="8"/>
  <c r="Y31" i="8"/>
  <c r="Y32" i="8"/>
  <c r="Y33" i="8"/>
  <c r="Y34" i="8"/>
  <c r="Y35" i="8"/>
  <c r="Y36" i="8"/>
  <c r="Y25" i="8"/>
  <c r="Y19" i="8"/>
  <c r="Y8" i="8"/>
  <c r="Y9" i="8"/>
  <c r="Y10" i="8"/>
  <c r="Y11" i="8"/>
  <c r="Y12" i="8"/>
  <c r="Y13" i="8"/>
  <c r="Y14" i="8"/>
  <c r="Y15" i="8"/>
  <c r="Y16" i="8"/>
  <c r="Y17" i="8"/>
  <c r="Y18" i="8"/>
  <c r="Y7" i="8"/>
  <c r="N42" i="8"/>
  <c r="O42" i="8"/>
  <c r="N43" i="8"/>
  <c r="O43" i="8"/>
  <c r="N44" i="8"/>
  <c r="O44" i="8"/>
  <c r="N45" i="8"/>
  <c r="O45" i="8"/>
  <c r="N46" i="8"/>
  <c r="O46" i="8"/>
  <c r="N47" i="8"/>
  <c r="O47" i="8"/>
  <c r="N48" i="8"/>
  <c r="O48" i="8"/>
  <c r="N49" i="8"/>
  <c r="O49" i="8"/>
  <c r="N50" i="8"/>
  <c r="O50" i="8"/>
  <c r="N51" i="8"/>
  <c r="O51" i="8"/>
  <c r="O52" i="8"/>
  <c r="N54" i="8"/>
  <c r="O54" i="8"/>
  <c r="N18" i="8"/>
  <c r="N53" i="8" s="1"/>
  <c r="N36" i="8"/>
  <c r="Z13" i="19"/>
  <c r="Z15" i="19" s="1"/>
  <c r="Z14" i="19"/>
  <c r="Z6" i="19"/>
  <c r="Z8" i="19" s="1"/>
  <c r="Z7" i="19"/>
  <c r="P20" i="19"/>
  <c r="Q20" i="19"/>
  <c r="P21" i="19"/>
  <c r="Q21" i="19"/>
  <c r="P22" i="19"/>
  <c r="Q22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D15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D8" i="19"/>
  <c r="Z72" i="70"/>
  <c r="AA72" i="70"/>
  <c r="Z73" i="70"/>
  <c r="AA73" i="70"/>
  <c r="Z74" i="70"/>
  <c r="AA74" i="70"/>
  <c r="Z75" i="70"/>
  <c r="AA75" i="70"/>
  <c r="Z76" i="70"/>
  <c r="AA76" i="70"/>
  <c r="Z77" i="70"/>
  <c r="AA77" i="70"/>
  <c r="Z78" i="70"/>
  <c r="AA78" i="70"/>
  <c r="Z79" i="70"/>
  <c r="AA79" i="70"/>
  <c r="Z80" i="70"/>
  <c r="AA80" i="70"/>
  <c r="Z82" i="70"/>
  <c r="AA82" i="70"/>
  <c r="Z83" i="70"/>
  <c r="AA83" i="70"/>
  <c r="Z84" i="70"/>
  <c r="AA84" i="70"/>
  <c r="Z85" i="70"/>
  <c r="AA85" i="70"/>
  <c r="Z86" i="70"/>
  <c r="AA86" i="70"/>
  <c r="Z87" i="70"/>
  <c r="AA87" i="70"/>
  <c r="Z88" i="70"/>
  <c r="AA88" i="70"/>
  <c r="Z89" i="70"/>
  <c r="AA89" i="70"/>
  <c r="Z71" i="70"/>
  <c r="Z52" i="70"/>
  <c r="Z53" i="70"/>
  <c r="Z54" i="70"/>
  <c r="Z55" i="70"/>
  <c r="Z56" i="70"/>
  <c r="Z57" i="70"/>
  <c r="Z58" i="70"/>
  <c r="Z59" i="70"/>
  <c r="Z60" i="70"/>
  <c r="Z61" i="70"/>
  <c r="Z62" i="70"/>
  <c r="Z63" i="70"/>
  <c r="Z64" i="70"/>
  <c r="Z65" i="70"/>
  <c r="Z66" i="70"/>
  <c r="Z67" i="70"/>
  <c r="Z68" i="70"/>
  <c r="Z69" i="70"/>
  <c r="Z70" i="70"/>
  <c r="Z51" i="70"/>
  <c r="Z38" i="70"/>
  <c r="AA38" i="70"/>
  <c r="Z39" i="70"/>
  <c r="AA39" i="70"/>
  <c r="Z40" i="70"/>
  <c r="AA40" i="70"/>
  <c r="Z41" i="70"/>
  <c r="AA41" i="70"/>
  <c r="Z42" i="70"/>
  <c r="AA42" i="70"/>
  <c r="Z43" i="70"/>
  <c r="AA43" i="70"/>
  <c r="Z44" i="70"/>
  <c r="AA44" i="70"/>
  <c r="Z45" i="70"/>
  <c r="AA45" i="70"/>
  <c r="Z28" i="70"/>
  <c r="Z29" i="70"/>
  <c r="Z30" i="70"/>
  <c r="Z31" i="70"/>
  <c r="Z32" i="70"/>
  <c r="Z33" i="70"/>
  <c r="Z34" i="70"/>
  <c r="Z35" i="70"/>
  <c r="Z36" i="70"/>
  <c r="Z27" i="70"/>
  <c r="Z8" i="70"/>
  <c r="Z9" i="70"/>
  <c r="Z10" i="70"/>
  <c r="Z11" i="70"/>
  <c r="Z12" i="70"/>
  <c r="Z13" i="70"/>
  <c r="Z14" i="70"/>
  <c r="Z15" i="70"/>
  <c r="Z16" i="70"/>
  <c r="Z17" i="70"/>
  <c r="Z18" i="70"/>
  <c r="Z19" i="70"/>
  <c r="Z20" i="70"/>
  <c r="Z21" i="70"/>
  <c r="Z22" i="70"/>
  <c r="Z23" i="70"/>
  <c r="Z24" i="70"/>
  <c r="Z25" i="70"/>
  <c r="Z26" i="70"/>
  <c r="Z7" i="70"/>
  <c r="P94" i="70"/>
  <c r="Q94" i="70"/>
  <c r="P95" i="70"/>
  <c r="Q95" i="70"/>
  <c r="P96" i="70"/>
  <c r="Q96" i="70"/>
  <c r="P97" i="70"/>
  <c r="Q97" i="70"/>
  <c r="P98" i="70"/>
  <c r="Q98" i="70"/>
  <c r="P99" i="70"/>
  <c r="Q99" i="70"/>
  <c r="P100" i="70"/>
  <c r="Q100" i="70"/>
  <c r="P101" i="70"/>
  <c r="Q101" i="70"/>
  <c r="P102" i="70"/>
  <c r="Q102" i="70"/>
  <c r="P103" i="70"/>
  <c r="Q103" i="70"/>
  <c r="P104" i="70"/>
  <c r="Q104" i="70"/>
  <c r="P105" i="70"/>
  <c r="Q105" i="70"/>
  <c r="P106" i="70"/>
  <c r="Q106" i="70"/>
  <c r="P107" i="70"/>
  <c r="Q107" i="70"/>
  <c r="P108" i="70"/>
  <c r="Q108" i="70"/>
  <c r="P109" i="70"/>
  <c r="P110" i="70"/>
  <c r="Q110" i="70"/>
  <c r="P111" i="70"/>
  <c r="Q111" i="70"/>
  <c r="P112" i="70"/>
  <c r="Q112" i="70"/>
  <c r="P113" i="70"/>
  <c r="Q113" i="70"/>
  <c r="P114" i="70"/>
  <c r="Q114" i="70"/>
  <c r="P115" i="70"/>
  <c r="Q115" i="70"/>
  <c r="P116" i="70"/>
  <c r="Q116" i="70"/>
  <c r="P117" i="70"/>
  <c r="Q117" i="70"/>
  <c r="P118" i="70"/>
  <c r="Q118" i="70"/>
  <c r="P119" i="70"/>
  <c r="Q119" i="70"/>
  <c r="P120" i="70"/>
  <c r="Q120" i="70"/>
  <c r="P121" i="70"/>
  <c r="Q121" i="70"/>
  <c r="P122" i="70"/>
  <c r="Q122" i="70"/>
  <c r="P123" i="70"/>
  <c r="Q123" i="70"/>
  <c r="P125" i="70"/>
  <c r="Q125" i="70"/>
  <c r="P126" i="70"/>
  <c r="Q126" i="70"/>
  <c r="P127" i="70"/>
  <c r="Q127" i="70"/>
  <c r="P128" i="70"/>
  <c r="Q128" i="70"/>
  <c r="P129" i="70"/>
  <c r="Q129" i="70"/>
  <c r="P130" i="70"/>
  <c r="Q130" i="70"/>
  <c r="P131" i="70"/>
  <c r="Q131" i="70"/>
  <c r="P132" i="70"/>
  <c r="Q132" i="70"/>
  <c r="P72" i="70"/>
  <c r="P73" i="70"/>
  <c r="P83" i="70" s="1"/>
  <c r="P82" i="70" s="1"/>
  <c r="P74" i="70"/>
  <c r="P75" i="70"/>
  <c r="P76" i="70"/>
  <c r="P77" i="70"/>
  <c r="P79" i="70"/>
  <c r="P85" i="70" s="1"/>
  <c r="P80" i="70"/>
  <c r="P84" i="70"/>
  <c r="P87" i="70"/>
  <c r="P88" i="70"/>
  <c r="P86" i="70" s="1"/>
  <c r="P89" i="70"/>
  <c r="E61" i="70"/>
  <c r="F61" i="70"/>
  <c r="G61" i="70"/>
  <c r="G71" i="70" s="1"/>
  <c r="H61" i="70"/>
  <c r="H71" i="70" s="1"/>
  <c r="I61" i="70"/>
  <c r="J61" i="70"/>
  <c r="K61" i="70"/>
  <c r="K71" i="70" s="1"/>
  <c r="L61" i="70"/>
  <c r="L71" i="70" s="1"/>
  <c r="M61" i="70"/>
  <c r="N61" i="70"/>
  <c r="O61" i="70"/>
  <c r="O71" i="70" s="1"/>
  <c r="P61" i="70"/>
  <c r="P71" i="70" s="1"/>
  <c r="Q61" i="70"/>
  <c r="R61" i="70"/>
  <c r="D61" i="70"/>
  <c r="E71" i="70"/>
  <c r="F71" i="70"/>
  <c r="I71" i="70"/>
  <c r="J71" i="70"/>
  <c r="M71" i="70"/>
  <c r="N71" i="70"/>
  <c r="Q71" i="70"/>
  <c r="R71" i="70"/>
  <c r="D71" i="70"/>
  <c r="P28" i="70"/>
  <c r="P29" i="70"/>
  <c r="P39" i="70" s="1"/>
  <c r="P30" i="70"/>
  <c r="P31" i="70"/>
  <c r="P32" i="70"/>
  <c r="P33" i="70"/>
  <c r="P35" i="70"/>
  <c r="P41" i="70" s="1"/>
  <c r="P36" i="70"/>
  <c r="P40" i="70"/>
  <c r="P43" i="70"/>
  <c r="P44" i="70"/>
  <c r="P42" i="70" s="1"/>
  <c r="P45" i="70"/>
  <c r="E27" i="70"/>
  <c r="F27" i="70"/>
  <c r="G27" i="70"/>
  <c r="H27" i="70"/>
  <c r="I27" i="70"/>
  <c r="J27" i="70"/>
  <c r="K27" i="70"/>
  <c r="L27" i="70"/>
  <c r="M27" i="70"/>
  <c r="N27" i="70"/>
  <c r="O27" i="70"/>
  <c r="P27" i="70"/>
  <c r="Q27" i="70"/>
  <c r="R27" i="70"/>
  <c r="D27" i="70"/>
  <c r="D28" i="70"/>
  <c r="E28" i="70"/>
  <c r="F28" i="70"/>
  <c r="G28" i="70"/>
  <c r="H28" i="70"/>
  <c r="I28" i="70"/>
  <c r="J28" i="70"/>
  <c r="K28" i="70"/>
  <c r="L28" i="70"/>
  <c r="M28" i="70"/>
  <c r="N28" i="70"/>
  <c r="O28" i="70"/>
  <c r="Q28" i="70"/>
  <c r="R28" i="70"/>
  <c r="Z72" i="67"/>
  <c r="Z73" i="67"/>
  <c r="Z74" i="67"/>
  <c r="Z75" i="67"/>
  <c r="Z76" i="67"/>
  <c r="Z77" i="67"/>
  <c r="Z78" i="67"/>
  <c r="Z79" i="67"/>
  <c r="Z80" i="67"/>
  <c r="Z82" i="67"/>
  <c r="Z83" i="67"/>
  <c r="Z84" i="67"/>
  <c r="Z85" i="67"/>
  <c r="Z86" i="67"/>
  <c r="Z87" i="67"/>
  <c r="Z88" i="67"/>
  <c r="Z89" i="67"/>
  <c r="Z71" i="67"/>
  <c r="Z52" i="67"/>
  <c r="Z53" i="67"/>
  <c r="Z54" i="67"/>
  <c r="Z55" i="67"/>
  <c r="Z56" i="67"/>
  <c r="Z57" i="67"/>
  <c r="Z58" i="67"/>
  <c r="Z59" i="67"/>
  <c r="Z60" i="67"/>
  <c r="Z61" i="67"/>
  <c r="Z62" i="67"/>
  <c r="Z63" i="67"/>
  <c r="Z64" i="67"/>
  <c r="Z65" i="67"/>
  <c r="Z66" i="67"/>
  <c r="Z67" i="67"/>
  <c r="Z68" i="67"/>
  <c r="Z69" i="67"/>
  <c r="Z70" i="67"/>
  <c r="Z51" i="67"/>
  <c r="Z28" i="67"/>
  <c r="Z29" i="67"/>
  <c r="Z30" i="67"/>
  <c r="Z31" i="67"/>
  <c r="Z32" i="67"/>
  <c r="Z33" i="67"/>
  <c r="Z34" i="67"/>
  <c r="Z35" i="67"/>
  <c r="Z36" i="67"/>
  <c r="Z38" i="67"/>
  <c r="Z39" i="67"/>
  <c r="Z40" i="67"/>
  <c r="Z41" i="67"/>
  <c r="Z42" i="67"/>
  <c r="Z43" i="67"/>
  <c r="Z44" i="67"/>
  <c r="Z45" i="67"/>
  <c r="W27" i="67"/>
  <c r="X27" i="67"/>
  <c r="Y27" i="67"/>
  <c r="Z27" i="67"/>
  <c r="AA27" i="67"/>
  <c r="Z8" i="67"/>
  <c r="Z9" i="67"/>
  <c r="Z10" i="67"/>
  <c r="Z11" i="67"/>
  <c r="Z12" i="67"/>
  <c r="Z13" i="67"/>
  <c r="Z14" i="67"/>
  <c r="Z15" i="67"/>
  <c r="Z16" i="67"/>
  <c r="Z17" i="67"/>
  <c r="Z18" i="67"/>
  <c r="Z19" i="67"/>
  <c r="Z20" i="67"/>
  <c r="Z21" i="67"/>
  <c r="Z22" i="67"/>
  <c r="Z23" i="67"/>
  <c r="Z24" i="67"/>
  <c r="Z25" i="67"/>
  <c r="Z26" i="67"/>
  <c r="Z7" i="67"/>
  <c r="P94" i="67"/>
  <c r="Q94" i="67"/>
  <c r="P95" i="67"/>
  <c r="Q95" i="67"/>
  <c r="P96" i="67"/>
  <c r="Q96" i="67"/>
  <c r="P97" i="67"/>
  <c r="Q97" i="67"/>
  <c r="P98" i="67"/>
  <c r="Q98" i="67"/>
  <c r="P99" i="67"/>
  <c r="Q99" i="67"/>
  <c r="P100" i="67"/>
  <c r="Q100" i="67"/>
  <c r="P101" i="67"/>
  <c r="Q101" i="67"/>
  <c r="P102" i="67"/>
  <c r="Q102" i="67"/>
  <c r="P103" i="67"/>
  <c r="Q103" i="67"/>
  <c r="P104" i="67"/>
  <c r="Q104" i="67"/>
  <c r="P105" i="67"/>
  <c r="Q105" i="67"/>
  <c r="P106" i="67"/>
  <c r="Q106" i="67"/>
  <c r="P107" i="67"/>
  <c r="Q107" i="67"/>
  <c r="P114" i="67"/>
  <c r="Q114" i="67"/>
  <c r="P115" i="67"/>
  <c r="Q115" i="67"/>
  <c r="P116" i="67"/>
  <c r="Q116" i="67"/>
  <c r="P117" i="67"/>
  <c r="Q117" i="67"/>
  <c r="P118" i="67"/>
  <c r="Q118" i="67"/>
  <c r="P119" i="67"/>
  <c r="Q119" i="67"/>
  <c r="P120" i="67"/>
  <c r="Q120" i="67"/>
  <c r="P121" i="67"/>
  <c r="Q121" i="67"/>
  <c r="P122" i="67"/>
  <c r="Q122" i="67"/>
  <c r="P123" i="67"/>
  <c r="Q123" i="67"/>
  <c r="P125" i="67"/>
  <c r="Q125" i="67"/>
  <c r="P126" i="67"/>
  <c r="Q126" i="67"/>
  <c r="P127" i="67"/>
  <c r="Q127" i="67"/>
  <c r="P128" i="67"/>
  <c r="Q128" i="67"/>
  <c r="P129" i="67"/>
  <c r="Q129" i="67"/>
  <c r="P130" i="67"/>
  <c r="Q130" i="67"/>
  <c r="P131" i="67"/>
  <c r="Q131" i="67"/>
  <c r="P132" i="67"/>
  <c r="Q132" i="67"/>
  <c r="P72" i="67"/>
  <c r="Q72" i="67"/>
  <c r="P73" i="67"/>
  <c r="P83" i="67" s="1"/>
  <c r="Q73" i="67"/>
  <c r="Q83" i="67" s="1"/>
  <c r="P74" i="67"/>
  <c r="Q74" i="67"/>
  <c r="P76" i="67"/>
  <c r="Q76" i="67"/>
  <c r="P77" i="67"/>
  <c r="P75" i="67" s="1"/>
  <c r="Q77" i="67"/>
  <c r="Q75" i="67" s="1"/>
  <c r="P79" i="67"/>
  <c r="P78" i="67" s="1"/>
  <c r="Q79" i="67"/>
  <c r="Q78" i="67" s="1"/>
  <c r="P80" i="67"/>
  <c r="Q80" i="67"/>
  <c r="P84" i="67"/>
  <c r="Q84" i="67"/>
  <c r="P87" i="67"/>
  <c r="Q87" i="67"/>
  <c r="P88" i="67"/>
  <c r="P86" i="67" s="1"/>
  <c r="Q88" i="67"/>
  <c r="Q86" i="67" s="1"/>
  <c r="P89" i="67"/>
  <c r="Q89" i="67"/>
  <c r="E71" i="67"/>
  <c r="F71" i="67"/>
  <c r="G71" i="67"/>
  <c r="H71" i="67"/>
  <c r="I71" i="67"/>
  <c r="J71" i="67"/>
  <c r="K71" i="67"/>
  <c r="L71" i="67"/>
  <c r="M71" i="67"/>
  <c r="N71" i="67"/>
  <c r="O71" i="67"/>
  <c r="P71" i="67"/>
  <c r="Q71" i="67"/>
  <c r="R71" i="67"/>
  <c r="D71" i="67"/>
  <c r="P28" i="67"/>
  <c r="Q28" i="67"/>
  <c r="P29" i="67"/>
  <c r="P39" i="67" s="1"/>
  <c r="Q29" i="67"/>
  <c r="Q39" i="67" s="1"/>
  <c r="P30" i="67"/>
  <c r="Q30" i="67"/>
  <c r="Q31" i="67"/>
  <c r="P32" i="67"/>
  <c r="Q32" i="67"/>
  <c r="P33" i="67"/>
  <c r="P31" i="67" s="1"/>
  <c r="Q33" i="67"/>
  <c r="P35" i="67"/>
  <c r="P34" i="67" s="1"/>
  <c r="Q35" i="67"/>
  <c r="Q34" i="67" s="1"/>
  <c r="P36" i="67"/>
  <c r="Q36" i="67"/>
  <c r="P40" i="67"/>
  <c r="Q40" i="67"/>
  <c r="P43" i="67"/>
  <c r="Q43" i="67"/>
  <c r="P44" i="67"/>
  <c r="P42" i="67" s="1"/>
  <c r="Q44" i="67"/>
  <c r="Q42" i="67" s="1"/>
  <c r="P45" i="67"/>
  <c r="Q45" i="67"/>
  <c r="E27" i="67"/>
  <c r="F27" i="67"/>
  <c r="G27" i="67"/>
  <c r="H27" i="67"/>
  <c r="I27" i="67"/>
  <c r="J27" i="67"/>
  <c r="K27" i="67"/>
  <c r="L27" i="67"/>
  <c r="M27" i="67"/>
  <c r="N27" i="67"/>
  <c r="O27" i="67"/>
  <c r="P27" i="67"/>
  <c r="Q27" i="67"/>
  <c r="R27" i="67"/>
  <c r="D27" i="67"/>
  <c r="Z72" i="68"/>
  <c r="Z73" i="68"/>
  <c r="Z74" i="68"/>
  <c r="Z75" i="68"/>
  <c r="Z76" i="68"/>
  <c r="Z77" i="68"/>
  <c r="Z78" i="68"/>
  <c r="Z79" i="68"/>
  <c r="Z80" i="68"/>
  <c r="Z82" i="68"/>
  <c r="Z83" i="68"/>
  <c r="Z84" i="68"/>
  <c r="Z85" i="68"/>
  <c r="Z86" i="68"/>
  <c r="Z87" i="68"/>
  <c r="Z88" i="68"/>
  <c r="Z89" i="68"/>
  <c r="Z71" i="68"/>
  <c r="Z52" i="68"/>
  <c r="Z53" i="68"/>
  <c r="Z54" i="68"/>
  <c r="Z55" i="68"/>
  <c r="Z56" i="68"/>
  <c r="Z57" i="68"/>
  <c r="Z58" i="68"/>
  <c r="Z59" i="68"/>
  <c r="Z60" i="68"/>
  <c r="Z61" i="68"/>
  <c r="Z62" i="68"/>
  <c r="Z63" i="68"/>
  <c r="Z64" i="68"/>
  <c r="Z65" i="68"/>
  <c r="Z66" i="68"/>
  <c r="Z67" i="68"/>
  <c r="Z68" i="68"/>
  <c r="Z69" i="68"/>
  <c r="Z70" i="68"/>
  <c r="Z51" i="68"/>
  <c r="Z28" i="68"/>
  <c r="Z29" i="68"/>
  <c r="Z30" i="68"/>
  <c r="Z31" i="68"/>
  <c r="Z32" i="68"/>
  <c r="Z33" i="68"/>
  <c r="Z34" i="68"/>
  <c r="Z35" i="68"/>
  <c r="Z36" i="68"/>
  <c r="Z38" i="68"/>
  <c r="Z39" i="68"/>
  <c r="Z40" i="68"/>
  <c r="Z41" i="68"/>
  <c r="Z42" i="68"/>
  <c r="Z43" i="68"/>
  <c r="Z44" i="68"/>
  <c r="Z45" i="68"/>
  <c r="AB27" i="68"/>
  <c r="W27" i="68"/>
  <c r="X27" i="68"/>
  <c r="Y27" i="68"/>
  <c r="Z27" i="68"/>
  <c r="AA27" i="68"/>
  <c r="Z8" i="68"/>
  <c r="Z9" i="68"/>
  <c r="Z10" i="68"/>
  <c r="Z11" i="68"/>
  <c r="Z12" i="68"/>
  <c r="Z13" i="68"/>
  <c r="Z14" i="68"/>
  <c r="Z15" i="68"/>
  <c r="Z16" i="68"/>
  <c r="Z17" i="68"/>
  <c r="Z18" i="68"/>
  <c r="Z19" i="68"/>
  <c r="Z20" i="68"/>
  <c r="Z21" i="68"/>
  <c r="Z22" i="68"/>
  <c r="Z23" i="68"/>
  <c r="Z24" i="68"/>
  <c r="Z25" i="68"/>
  <c r="Z26" i="68"/>
  <c r="Z7" i="68"/>
  <c r="Z72" i="4"/>
  <c r="AA72" i="4"/>
  <c r="Z73" i="4"/>
  <c r="AA73" i="4"/>
  <c r="Z74" i="4"/>
  <c r="AA74" i="4"/>
  <c r="Z75" i="4"/>
  <c r="AA75" i="4"/>
  <c r="Z76" i="4"/>
  <c r="AA76" i="4"/>
  <c r="Z77" i="4"/>
  <c r="AA77" i="4"/>
  <c r="Z78" i="4"/>
  <c r="AA78" i="4"/>
  <c r="Z79" i="4"/>
  <c r="AA79" i="4"/>
  <c r="Z80" i="4"/>
  <c r="AA80" i="4"/>
  <c r="Z82" i="4"/>
  <c r="AA82" i="4"/>
  <c r="Z83" i="4"/>
  <c r="AA83" i="4"/>
  <c r="Z84" i="4"/>
  <c r="AA84" i="4"/>
  <c r="Z85" i="4"/>
  <c r="AA85" i="4"/>
  <c r="Z86" i="4"/>
  <c r="AA86" i="4"/>
  <c r="Z87" i="4"/>
  <c r="AA87" i="4"/>
  <c r="Z88" i="4"/>
  <c r="AA88" i="4"/>
  <c r="Z89" i="4"/>
  <c r="AA89" i="4"/>
  <c r="W71" i="4"/>
  <c r="X71" i="4"/>
  <c r="Y71" i="4"/>
  <c r="Z71" i="4"/>
  <c r="AA7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51" i="4"/>
  <c r="Z28" i="4"/>
  <c r="Z29" i="4"/>
  <c r="Z30" i="4"/>
  <c r="Z31" i="4"/>
  <c r="Z32" i="4"/>
  <c r="Z33" i="4"/>
  <c r="Z34" i="4"/>
  <c r="Z35" i="4"/>
  <c r="Z36" i="4"/>
  <c r="Z38" i="4"/>
  <c r="Z39" i="4"/>
  <c r="Z40" i="4"/>
  <c r="Z41" i="4"/>
  <c r="Z42" i="4"/>
  <c r="Z43" i="4"/>
  <c r="Z44" i="4"/>
  <c r="Z45" i="4"/>
  <c r="W27" i="4"/>
  <c r="X27" i="4"/>
  <c r="Y27" i="4"/>
  <c r="Z27" i="4"/>
  <c r="AA2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7" i="4"/>
  <c r="S35" i="4"/>
  <c r="E28" i="4"/>
  <c r="F28" i="4"/>
  <c r="G28" i="4"/>
  <c r="H28" i="4"/>
  <c r="I28" i="4"/>
  <c r="J28" i="4"/>
  <c r="K28" i="4"/>
  <c r="L28" i="4"/>
  <c r="M28" i="4"/>
  <c r="N28" i="4"/>
  <c r="O28" i="4"/>
  <c r="P28" i="4"/>
  <c r="P115" i="4" s="1"/>
  <c r="Q28" i="4"/>
  <c r="R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R116" i="4" s="1"/>
  <c r="E30" i="4"/>
  <c r="F30" i="4"/>
  <c r="G30" i="4"/>
  <c r="H30" i="4"/>
  <c r="I30" i="4"/>
  <c r="J30" i="4"/>
  <c r="K30" i="4"/>
  <c r="L30" i="4"/>
  <c r="M30" i="4"/>
  <c r="N30" i="4"/>
  <c r="O30" i="4"/>
  <c r="P30" i="4"/>
  <c r="P43" i="4" s="1"/>
  <c r="P130" i="4" s="1"/>
  <c r="Q30" i="4"/>
  <c r="R30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R118" i="4" s="1"/>
  <c r="E32" i="4"/>
  <c r="F32" i="4"/>
  <c r="G32" i="4"/>
  <c r="H32" i="4"/>
  <c r="I32" i="4"/>
  <c r="J32" i="4"/>
  <c r="K32" i="4"/>
  <c r="L32" i="4"/>
  <c r="M32" i="4"/>
  <c r="N32" i="4"/>
  <c r="O32" i="4"/>
  <c r="P32" i="4"/>
  <c r="P119" i="4" s="1"/>
  <c r="Q32" i="4"/>
  <c r="R32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R120" i="4" s="1"/>
  <c r="E34" i="4"/>
  <c r="F34" i="4"/>
  <c r="G34" i="4"/>
  <c r="H34" i="4"/>
  <c r="I34" i="4"/>
  <c r="J34" i="4"/>
  <c r="K34" i="4"/>
  <c r="L34" i="4"/>
  <c r="M34" i="4"/>
  <c r="N34" i="4"/>
  <c r="O34" i="4"/>
  <c r="P34" i="4"/>
  <c r="P121" i="4" s="1"/>
  <c r="Q34" i="4"/>
  <c r="R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R122" i="4" s="1"/>
  <c r="E36" i="4"/>
  <c r="F36" i="4"/>
  <c r="G36" i="4"/>
  <c r="H36" i="4"/>
  <c r="I36" i="4"/>
  <c r="J36" i="4"/>
  <c r="K36" i="4"/>
  <c r="L36" i="4"/>
  <c r="M36" i="4"/>
  <c r="N36" i="4"/>
  <c r="O36" i="4"/>
  <c r="P36" i="4"/>
  <c r="P45" i="4" s="1"/>
  <c r="P132" i="4" s="1"/>
  <c r="Q36" i="4"/>
  <c r="R36" i="4"/>
  <c r="D36" i="4"/>
  <c r="D35" i="4"/>
  <c r="D34" i="4"/>
  <c r="D31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10" i="4"/>
  <c r="R114" i="4"/>
  <c r="R115" i="4"/>
  <c r="R117" i="4"/>
  <c r="R119" i="4"/>
  <c r="R121" i="4"/>
  <c r="R123" i="4"/>
  <c r="P94" i="4"/>
  <c r="Q94" i="4"/>
  <c r="P95" i="4"/>
  <c r="Q95" i="4"/>
  <c r="P96" i="4"/>
  <c r="Q96" i="4"/>
  <c r="P97" i="4"/>
  <c r="Q97" i="4"/>
  <c r="P98" i="4"/>
  <c r="Q98" i="4"/>
  <c r="P99" i="4"/>
  <c r="Q99" i="4"/>
  <c r="P100" i="4"/>
  <c r="Q100" i="4"/>
  <c r="P101" i="4"/>
  <c r="Q101" i="4"/>
  <c r="P102" i="4"/>
  <c r="Q102" i="4"/>
  <c r="P103" i="4"/>
  <c r="Q103" i="4"/>
  <c r="P104" i="4"/>
  <c r="Q104" i="4"/>
  <c r="P105" i="4"/>
  <c r="Q105" i="4"/>
  <c r="P106" i="4"/>
  <c r="Q106" i="4"/>
  <c r="P107" i="4"/>
  <c r="Q107" i="4"/>
  <c r="P108" i="4"/>
  <c r="Q108" i="4"/>
  <c r="P110" i="4"/>
  <c r="Q110" i="4"/>
  <c r="P111" i="4"/>
  <c r="Q111" i="4"/>
  <c r="P113" i="4"/>
  <c r="Q113" i="4"/>
  <c r="P114" i="4"/>
  <c r="Q114" i="4"/>
  <c r="Q115" i="4"/>
  <c r="P116" i="4"/>
  <c r="Q116" i="4"/>
  <c r="Q117" i="4"/>
  <c r="P118" i="4"/>
  <c r="Q118" i="4"/>
  <c r="Q119" i="4"/>
  <c r="P120" i="4"/>
  <c r="Q120" i="4"/>
  <c r="Q121" i="4"/>
  <c r="P122" i="4"/>
  <c r="Q122" i="4"/>
  <c r="Q123" i="4"/>
  <c r="P126" i="4"/>
  <c r="Q126" i="4"/>
  <c r="P128" i="4"/>
  <c r="Q130" i="4"/>
  <c r="Q131" i="4"/>
  <c r="Q132" i="4"/>
  <c r="P72" i="4"/>
  <c r="Q72" i="4"/>
  <c r="P73" i="4"/>
  <c r="Q73" i="4"/>
  <c r="Q83" i="4" s="1"/>
  <c r="P74" i="4"/>
  <c r="Q74" i="4"/>
  <c r="Q75" i="4"/>
  <c r="P76" i="4"/>
  <c r="Q76" i="4"/>
  <c r="P77" i="4"/>
  <c r="P75" i="4" s="1"/>
  <c r="Q77" i="4"/>
  <c r="P79" i="4"/>
  <c r="P78" i="4" s="1"/>
  <c r="Q79" i="4"/>
  <c r="Q78" i="4" s="1"/>
  <c r="P80" i="4"/>
  <c r="Q80" i="4"/>
  <c r="P83" i="4"/>
  <c r="P84" i="4"/>
  <c r="P82" i="4" s="1"/>
  <c r="Q84" i="4"/>
  <c r="P85" i="4"/>
  <c r="P87" i="4"/>
  <c r="Q87" i="4"/>
  <c r="P88" i="4"/>
  <c r="P86" i="4" s="1"/>
  <c r="Q88" i="4"/>
  <c r="Q86" i="4" s="1"/>
  <c r="P89" i="4"/>
  <c r="Q89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D71" i="4"/>
  <c r="Q39" i="4"/>
  <c r="P39" i="4"/>
  <c r="Q40" i="4"/>
  <c r="Q127" i="4" s="1"/>
  <c r="P41" i="4"/>
  <c r="Q43" i="4"/>
  <c r="P44" i="4"/>
  <c r="Q44" i="4"/>
  <c r="Q45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D27" i="4"/>
  <c r="P94" i="68"/>
  <c r="Q94" i="68"/>
  <c r="P95" i="68"/>
  <c r="Q95" i="68"/>
  <c r="P96" i="68"/>
  <c r="Q96" i="68"/>
  <c r="P97" i="68"/>
  <c r="Q97" i="68"/>
  <c r="P98" i="68"/>
  <c r="Q98" i="68"/>
  <c r="P99" i="68"/>
  <c r="Q99" i="68"/>
  <c r="P100" i="68"/>
  <c r="Q100" i="68"/>
  <c r="P101" i="68"/>
  <c r="Q101" i="68"/>
  <c r="P102" i="68"/>
  <c r="Q102" i="68"/>
  <c r="P103" i="68"/>
  <c r="Q103" i="68"/>
  <c r="P104" i="68"/>
  <c r="Q104" i="68"/>
  <c r="P105" i="68"/>
  <c r="Q105" i="68"/>
  <c r="P106" i="68"/>
  <c r="Q106" i="68"/>
  <c r="P107" i="68"/>
  <c r="Q107" i="68"/>
  <c r="P108" i="68"/>
  <c r="Q108" i="68"/>
  <c r="P110" i="68"/>
  <c r="Q110" i="68"/>
  <c r="P111" i="68"/>
  <c r="Q111" i="68"/>
  <c r="P113" i="68"/>
  <c r="Q113" i="68"/>
  <c r="P114" i="68"/>
  <c r="Q114" i="68"/>
  <c r="P115" i="68"/>
  <c r="Q115" i="68"/>
  <c r="P116" i="68"/>
  <c r="Q116" i="68"/>
  <c r="P117" i="68"/>
  <c r="Q117" i="68"/>
  <c r="P118" i="68"/>
  <c r="Q118" i="68"/>
  <c r="P119" i="68"/>
  <c r="Q119" i="68"/>
  <c r="P120" i="68"/>
  <c r="Q120" i="68"/>
  <c r="P121" i="68"/>
  <c r="Q121" i="68"/>
  <c r="P122" i="68"/>
  <c r="Q122" i="68"/>
  <c r="P123" i="68"/>
  <c r="Q123" i="68"/>
  <c r="P125" i="68"/>
  <c r="Q125" i="68"/>
  <c r="P126" i="68"/>
  <c r="Q126" i="68"/>
  <c r="P127" i="68"/>
  <c r="Q127" i="68"/>
  <c r="P128" i="68"/>
  <c r="Q128" i="68"/>
  <c r="P129" i="68"/>
  <c r="Q129" i="68"/>
  <c r="P130" i="68"/>
  <c r="Q130" i="68"/>
  <c r="P131" i="68"/>
  <c r="Q131" i="68"/>
  <c r="P132" i="68"/>
  <c r="Q132" i="68"/>
  <c r="P72" i="68"/>
  <c r="Q72" i="68"/>
  <c r="P73" i="68"/>
  <c r="P83" i="68" s="1"/>
  <c r="Q73" i="68"/>
  <c r="Q83" i="68" s="1"/>
  <c r="P74" i="68"/>
  <c r="Q74" i="68"/>
  <c r="P76" i="68"/>
  <c r="Q76" i="68"/>
  <c r="P77" i="68"/>
  <c r="P75" i="68" s="1"/>
  <c r="Q77" i="68"/>
  <c r="Q75" i="68" s="1"/>
  <c r="P79" i="68"/>
  <c r="P78" i="68" s="1"/>
  <c r="Q79" i="68"/>
  <c r="Q78" i="68" s="1"/>
  <c r="P80" i="68"/>
  <c r="Q80" i="68"/>
  <c r="P84" i="68"/>
  <c r="Q84" i="68"/>
  <c r="P86" i="68"/>
  <c r="P87" i="68"/>
  <c r="Q87" i="68"/>
  <c r="P88" i="68"/>
  <c r="Q88" i="68"/>
  <c r="Q86" i="68" s="1"/>
  <c r="P89" i="68"/>
  <c r="Q89" i="68"/>
  <c r="E71" i="68"/>
  <c r="F71" i="68"/>
  <c r="G71" i="68"/>
  <c r="H71" i="68"/>
  <c r="I71" i="68"/>
  <c r="J71" i="68"/>
  <c r="K71" i="68"/>
  <c r="L71" i="68"/>
  <c r="M71" i="68"/>
  <c r="N71" i="68"/>
  <c r="O71" i="68"/>
  <c r="P71" i="68"/>
  <c r="Q71" i="68"/>
  <c r="R71" i="68"/>
  <c r="D71" i="68"/>
  <c r="P39" i="68"/>
  <c r="P40" i="68"/>
  <c r="P41" i="68"/>
  <c r="P38" i="68" s="1"/>
  <c r="P43" i="68"/>
  <c r="P44" i="68"/>
  <c r="P45" i="68"/>
  <c r="P42" i="68" s="1"/>
  <c r="P28" i="68"/>
  <c r="P29" i="68"/>
  <c r="P30" i="68"/>
  <c r="P31" i="68"/>
  <c r="P32" i="68"/>
  <c r="P33" i="68"/>
  <c r="P35" i="68"/>
  <c r="P34" i="68" s="1"/>
  <c r="P36" i="68"/>
  <c r="E27" i="68"/>
  <c r="F27" i="68"/>
  <c r="G27" i="68"/>
  <c r="H27" i="68"/>
  <c r="I27" i="68"/>
  <c r="J27" i="68"/>
  <c r="K27" i="68"/>
  <c r="L27" i="68"/>
  <c r="M27" i="68"/>
  <c r="N27" i="68"/>
  <c r="O27" i="68"/>
  <c r="P27" i="68"/>
  <c r="Q27" i="68"/>
  <c r="R27" i="68"/>
  <c r="D27" i="68"/>
  <c r="M42" i="3"/>
  <c r="N42" i="3"/>
  <c r="V43" i="3"/>
  <c r="W43" i="3"/>
  <c r="Z43" i="3"/>
  <c r="Y42" i="3"/>
  <c r="Y43" i="3" s="1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28" i="3"/>
  <c r="Y22" i="3"/>
  <c r="Z22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7" i="3"/>
  <c r="F60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M54" i="3"/>
  <c r="N54" i="3"/>
  <c r="O54" i="3"/>
  <c r="P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E59" i="3"/>
  <c r="H59" i="3"/>
  <c r="I59" i="3"/>
  <c r="J59" i="3"/>
  <c r="L59" i="3"/>
  <c r="N59" i="3"/>
  <c r="O59" i="3"/>
  <c r="P59" i="3"/>
  <c r="B60" i="3"/>
  <c r="C60" i="3"/>
  <c r="D60" i="3"/>
  <c r="E60" i="3"/>
  <c r="G60" i="3"/>
  <c r="H60" i="3"/>
  <c r="I60" i="3"/>
  <c r="J60" i="3"/>
  <c r="K60" i="3"/>
  <c r="L60" i="3"/>
  <c r="M60" i="3"/>
  <c r="N60" i="3"/>
  <c r="O60" i="3"/>
  <c r="P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N49" i="3"/>
  <c r="O49" i="3"/>
  <c r="N50" i="3"/>
  <c r="O50" i="3"/>
  <c r="N51" i="3"/>
  <c r="O51" i="3"/>
  <c r="N52" i="3"/>
  <c r="O52" i="3"/>
  <c r="N64" i="3"/>
  <c r="O64" i="3"/>
  <c r="Q38" i="3"/>
  <c r="N21" i="3"/>
  <c r="Y32" i="2"/>
  <c r="Y23" i="2"/>
  <c r="Y24" i="2"/>
  <c r="Y25" i="2"/>
  <c r="Y26" i="2"/>
  <c r="Y27" i="2"/>
  <c r="Y28" i="2"/>
  <c r="Y29" i="2"/>
  <c r="Y30" i="2"/>
  <c r="Y31" i="2"/>
  <c r="Y22" i="2"/>
  <c r="Y17" i="2"/>
  <c r="Z17" i="2"/>
  <c r="Y8" i="2"/>
  <c r="Y9" i="2"/>
  <c r="Y10" i="2"/>
  <c r="Y11" i="2"/>
  <c r="Y12" i="2"/>
  <c r="Y13" i="2"/>
  <c r="Y14" i="2"/>
  <c r="Y15" i="2"/>
  <c r="Y16" i="2"/>
  <c r="Y7" i="2"/>
  <c r="O38" i="2"/>
  <c r="O39" i="2"/>
  <c r="O40" i="2"/>
  <c r="O41" i="2"/>
  <c r="O42" i="2"/>
  <c r="O43" i="2"/>
  <c r="O44" i="2"/>
  <c r="O45" i="2"/>
  <c r="O46" i="2"/>
  <c r="O32" i="2"/>
  <c r="O25" i="2"/>
  <c r="P25" i="2"/>
  <c r="O22" i="2"/>
  <c r="O37" i="2" s="1"/>
  <c r="P22" i="2"/>
  <c r="O10" i="2"/>
  <c r="O17" i="2" s="1"/>
  <c r="O7" i="2"/>
  <c r="Z37" i="34"/>
  <c r="AA37" i="34"/>
  <c r="AB37" i="34"/>
  <c r="AC37" i="34"/>
  <c r="AD37" i="34"/>
  <c r="AE37" i="34"/>
  <c r="AF37" i="34"/>
  <c r="AD39" i="34"/>
  <c r="AD40" i="34"/>
  <c r="AD41" i="34"/>
  <c r="AD38" i="34"/>
  <c r="AD28" i="34"/>
  <c r="AD29" i="34"/>
  <c r="AD30" i="34"/>
  <c r="AD31" i="34"/>
  <c r="AD32" i="34"/>
  <c r="AD33" i="34"/>
  <c r="AD34" i="34"/>
  <c r="AD35" i="34"/>
  <c r="AD36" i="34"/>
  <c r="AD27" i="34"/>
  <c r="AD19" i="34"/>
  <c r="AD20" i="34"/>
  <c r="AD21" i="34"/>
  <c r="AD18" i="34"/>
  <c r="AD17" i="34"/>
  <c r="AD8" i="34"/>
  <c r="AD9" i="34"/>
  <c r="AD10" i="34"/>
  <c r="AD11" i="34"/>
  <c r="AD12" i="34"/>
  <c r="AD13" i="34"/>
  <c r="AD14" i="34"/>
  <c r="AD15" i="34"/>
  <c r="AD16" i="34"/>
  <c r="AD7" i="34"/>
  <c r="Q54" i="34"/>
  <c r="Q47" i="34"/>
  <c r="R47" i="34"/>
  <c r="Q48" i="34"/>
  <c r="R48" i="34"/>
  <c r="Q49" i="34"/>
  <c r="R49" i="34"/>
  <c r="Q50" i="34"/>
  <c r="R50" i="34"/>
  <c r="Q51" i="34"/>
  <c r="R51" i="34"/>
  <c r="Q52" i="34"/>
  <c r="R52" i="34"/>
  <c r="Q53" i="34"/>
  <c r="R53" i="34"/>
  <c r="R54" i="34"/>
  <c r="Q55" i="34"/>
  <c r="R55" i="34"/>
  <c r="Q56" i="34"/>
  <c r="R56" i="34"/>
  <c r="Q57" i="34"/>
  <c r="R57" i="34"/>
  <c r="Q58" i="34"/>
  <c r="R58" i="34"/>
  <c r="Q59" i="34"/>
  <c r="R59" i="34"/>
  <c r="Q60" i="34"/>
  <c r="R60" i="34"/>
  <c r="Q61" i="34"/>
  <c r="R61" i="34"/>
  <c r="Q38" i="34"/>
  <c r="Q39" i="34"/>
  <c r="Q40" i="34"/>
  <c r="Q41" i="34"/>
  <c r="Q34" i="34"/>
  <c r="Q29" i="34"/>
  <c r="S37" i="34"/>
  <c r="P37" i="34"/>
  <c r="Q37" i="34"/>
  <c r="R37" i="34"/>
  <c r="Q18" i="34"/>
  <c r="Q19" i="34"/>
  <c r="Q20" i="34"/>
  <c r="Q21" i="34"/>
  <c r="P17" i="34"/>
  <c r="Q17" i="34"/>
  <c r="R17" i="34"/>
  <c r="S17" i="34"/>
  <c r="Q14" i="34"/>
  <c r="T10" i="34"/>
  <c r="T11" i="34"/>
  <c r="T12" i="34"/>
  <c r="Q9" i="34"/>
  <c r="AI8" i="84"/>
  <c r="AI9" i="84"/>
  <c r="AI10" i="84"/>
  <c r="AI11" i="84"/>
  <c r="AI12" i="84"/>
  <c r="AI13" i="84"/>
  <c r="AI14" i="84"/>
  <c r="AI15" i="84"/>
  <c r="AI16" i="84"/>
  <c r="AI17" i="84"/>
  <c r="AI18" i="84"/>
  <c r="AI19" i="84"/>
  <c r="AI20" i="84"/>
  <c r="AI21" i="84"/>
  <c r="AI22" i="84"/>
  <c r="AI23" i="84"/>
  <c r="AI7" i="84"/>
  <c r="U19" i="84"/>
  <c r="AL19" i="84" s="1"/>
  <c r="V19" i="84"/>
  <c r="W19" i="84"/>
  <c r="X19" i="84"/>
  <c r="Y19" i="84"/>
  <c r="Z19" i="84"/>
  <c r="AA19" i="84"/>
  <c r="AB19" i="84"/>
  <c r="AC19" i="84"/>
  <c r="AD19" i="84"/>
  <c r="AE19" i="84"/>
  <c r="AF19" i="84"/>
  <c r="AG19" i="84"/>
  <c r="AH19" i="84"/>
  <c r="T19" i="84"/>
  <c r="C19" i="84"/>
  <c r="D19" i="84"/>
  <c r="E19" i="84"/>
  <c r="F19" i="84"/>
  <c r="G19" i="84"/>
  <c r="H19" i="84"/>
  <c r="I19" i="84"/>
  <c r="J19" i="84"/>
  <c r="K19" i="84"/>
  <c r="L19" i="84"/>
  <c r="M19" i="84"/>
  <c r="N19" i="84"/>
  <c r="O19" i="84"/>
  <c r="P19" i="84"/>
  <c r="B19" i="84"/>
  <c r="Q20" i="84"/>
  <c r="Q21" i="84"/>
  <c r="Q22" i="84"/>
  <c r="Q23" i="84"/>
  <c r="Q8" i="84"/>
  <c r="Q9" i="84"/>
  <c r="Q10" i="84"/>
  <c r="Q11" i="84"/>
  <c r="Q12" i="84"/>
  <c r="Q13" i="84"/>
  <c r="Q14" i="84"/>
  <c r="Q15" i="84"/>
  <c r="Q16" i="84"/>
  <c r="Q17" i="84"/>
  <c r="Q18" i="84"/>
  <c r="Q19" i="84"/>
  <c r="Q7" i="84"/>
  <c r="AH67" i="85"/>
  <c r="AG67" i="85"/>
  <c r="AF67" i="85"/>
  <c r="AE67" i="85"/>
  <c r="AD67" i="85"/>
  <c r="AC67" i="85"/>
  <c r="AB67" i="85"/>
  <c r="AA67" i="85"/>
  <c r="Z67" i="85"/>
  <c r="Y67" i="85"/>
  <c r="X67" i="85"/>
  <c r="W67" i="85"/>
  <c r="V67" i="85"/>
  <c r="U67" i="85"/>
  <c r="T67" i="85"/>
  <c r="P67" i="85"/>
  <c r="O67" i="85"/>
  <c r="N67" i="85"/>
  <c r="M67" i="85"/>
  <c r="L67" i="85"/>
  <c r="K67" i="85"/>
  <c r="J67" i="85"/>
  <c r="I67" i="85"/>
  <c r="H67" i="85"/>
  <c r="AQ67" i="85" s="1"/>
  <c r="G67" i="85"/>
  <c r="F67" i="85"/>
  <c r="E67" i="85"/>
  <c r="D67" i="85"/>
  <c r="C67" i="85"/>
  <c r="B67" i="85"/>
  <c r="AH66" i="85"/>
  <c r="AG66" i="85"/>
  <c r="AF66" i="85"/>
  <c r="AE66" i="85"/>
  <c r="AD66" i="85"/>
  <c r="AC66" i="85"/>
  <c r="AB66" i="85"/>
  <c r="AA66" i="85"/>
  <c r="Z66" i="85"/>
  <c r="Y66" i="85"/>
  <c r="X66" i="85"/>
  <c r="W66" i="85"/>
  <c r="V66" i="85"/>
  <c r="U66" i="85"/>
  <c r="T66" i="85"/>
  <c r="P66" i="85"/>
  <c r="O66" i="85"/>
  <c r="N66" i="85"/>
  <c r="M66" i="85"/>
  <c r="L66" i="85"/>
  <c r="K66" i="85"/>
  <c r="AT66" i="85" s="1"/>
  <c r="J66" i="85"/>
  <c r="I66" i="85"/>
  <c r="H66" i="85"/>
  <c r="G66" i="85"/>
  <c r="F66" i="85"/>
  <c r="E66" i="85"/>
  <c r="D66" i="85"/>
  <c r="AM66" i="85" s="1"/>
  <c r="C66" i="85"/>
  <c r="B66" i="85"/>
  <c r="AH65" i="85"/>
  <c r="AG65" i="85"/>
  <c r="AF65" i="85"/>
  <c r="AE65" i="85"/>
  <c r="AD65" i="85"/>
  <c r="AC65" i="85"/>
  <c r="AB65" i="85"/>
  <c r="AA65" i="85"/>
  <c r="Z65" i="85"/>
  <c r="Y65" i="85"/>
  <c r="X65" i="85"/>
  <c r="W65" i="85"/>
  <c r="AN65" i="85" s="1"/>
  <c r="V65" i="85"/>
  <c r="U65" i="85"/>
  <c r="T65" i="85"/>
  <c r="P65" i="85"/>
  <c r="O65" i="85"/>
  <c r="N65" i="85"/>
  <c r="AW65" i="85" s="1"/>
  <c r="M65" i="85"/>
  <c r="L65" i="85"/>
  <c r="K65" i="85"/>
  <c r="J65" i="85"/>
  <c r="I65" i="85"/>
  <c r="H65" i="85"/>
  <c r="G65" i="85"/>
  <c r="AP65" i="85" s="1"/>
  <c r="F65" i="85"/>
  <c r="E65" i="85"/>
  <c r="D65" i="85"/>
  <c r="C65" i="85"/>
  <c r="B65" i="85"/>
  <c r="AH64" i="85"/>
  <c r="AG64" i="85"/>
  <c r="AF64" i="85"/>
  <c r="AE64" i="85"/>
  <c r="AD64" i="85"/>
  <c r="AC64" i="85"/>
  <c r="AB64" i="85"/>
  <c r="AA64" i="85"/>
  <c r="Z64" i="85"/>
  <c r="Y64" i="85"/>
  <c r="X64" i="85"/>
  <c r="W64" i="85"/>
  <c r="V64" i="85"/>
  <c r="U64" i="85"/>
  <c r="T64" i="85"/>
  <c r="P64" i="85"/>
  <c r="O64" i="85"/>
  <c r="N64" i="85"/>
  <c r="M64" i="85"/>
  <c r="L64" i="85"/>
  <c r="K64" i="85"/>
  <c r="J64" i="85"/>
  <c r="I64" i="85"/>
  <c r="H64" i="85"/>
  <c r="G64" i="85"/>
  <c r="F64" i="85"/>
  <c r="E64" i="85"/>
  <c r="D64" i="85"/>
  <c r="C64" i="85"/>
  <c r="B64" i="85"/>
  <c r="AV63" i="85"/>
  <c r="AM63" i="85"/>
  <c r="AY62" i="85"/>
  <c r="AX62" i="85"/>
  <c r="AW62" i="85"/>
  <c r="AV62" i="85"/>
  <c r="AU62" i="85"/>
  <c r="AT62" i="85"/>
  <c r="AS62" i="85"/>
  <c r="AR62" i="85"/>
  <c r="AQ62" i="85"/>
  <c r="AP62" i="85"/>
  <c r="AO62" i="85"/>
  <c r="AN62" i="85"/>
  <c r="AM62" i="85"/>
  <c r="AL62" i="85"/>
  <c r="AK62" i="85"/>
  <c r="AY61" i="85"/>
  <c r="AX61" i="85"/>
  <c r="AW61" i="85"/>
  <c r="AV61" i="85"/>
  <c r="AU61" i="85"/>
  <c r="AT61" i="85"/>
  <c r="AS61" i="85"/>
  <c r="AR61" i="85"/>
  <c r="AQ61" i="85"/>
  <c r="AP61" i="85"/>
  <c r="AO61" i="85"/>
  <c r="AN61" i="85"/>
  <c r="AM61" i="85"/>
  <c r="AL61" i="85"/>
  <c r="AK61" i="85"/>
  <c r="AY60" i="85"/>
  <c r="AX60" i="85"/>
  <c r="AW60" i="85"/>
  <c r="AV60" i="85"/>
  <c r="AU60" i="85"/>
  <c r="AT60" i="85"/>
  <c r="AS60" i="85"/>
  <c r="AR60" i="85"/>
  <c r="AQ60" i="85"/>
  <c r="AP60" i="85"/>
  <c r="AO60" i="85"/>
  <c r="AN60" i="85"/>
  <c r="AM60" i="85"/>
  <c r="AL60" i="85"/>
  <c r="AK60" i="85"/>
  <c r="AY59" i="85"/>
  <c r="AX59" i="85"/>
  <c r="AW59" i="85"/>
  <c r="AV59" i="85"/>
  <c r="AU59" i="85"/>
  <c r="AT59" i="85"/>
  <c r="AS59" i="85"/>
  <c r="AR59" i="85"/>
  <c r="AQ59" i="85"/>
  <c r="AP59" i="85"/>
  <c r="AO59" i="85"/>
  <c r="AN59" i="85"/>
  <c r="AM59" i="85"/>
  <c r="AL59" i="85"/>
  <c r="AK59" i="85"/>
  <c r="AY58" i="85"/>
  <c r="AX58" i="85"/>
  <c r="AW58" i="85"/>
  <c r="AV58" i="85"/>
  <c r="AU58" i="85"/>
  <c r="AT58" i="85"/>
  <c r="AS58" i="85"/>
  <c r="AR58" i="85"/>
  <c r="AQ58" i="85"/>
  <c r="AP58" i="85"/>
  <c r="AO58" i="85"/>
  <c r="AN58" i="85"/>
  <c r="AM58" i="85"/>
  <c r="AL58" i="85"/>
  <c r="AK58" i="85"/>
  <c r="AY57" i="85"/>
  <c r="AX57" i="85"/>
  <c r="AW57" i="85"/>
  <c r="AV57" i="85"/>
  <c r="AU57" i="85"/>
  <c r="AT57" i="85"/>
  <c r="AS57" i="85"/>
  <c r="AR57" i="85"/>
  <c r="AQ57" i="85"/>
  <c r="AP57" i="85"/>
  <c r="AO57" i="85"/>
  <c r="AN57" i="85"/>
  <c r="AM57" i="85"/>
  <c r="AL57" i="85"/>
  <c r="AK57" i="85"/>
  <c r="AY56" i="85"/>
  <c r="AX56" i="85"/>
  <c r="AW56" i="85"/>
  <c r="AV56" i="85"/>
  <c r="AU56" i="85"/>
  <c r="AT56" i="85"/>
  <c r="AS56" i="85"/>
  <c r="AR56" i="85"/>
  <c r="AQ56" i="85"/>
  <c r="AP56" i="85"/>
  <c r="AO56" i="85"/>
  <c r="AN56" i="85"/>
  <c r="AM56" i="85"/>
  <c r="AL56" i="85"/>
  <c r="AK56" i="85"/>
  <c r="AY55" i="85"/>
  <c r="AX55" i="85"/>
  <c r="AW55" i="85"/>
  <c r="AV55" i="85"/>
  <c r="AU55" i="85"/>
  <c r="AT55" i="85"/>
  <c r="AS55" i="85"/>
  <c r="AR55" i="85"/>
  <c r="AQ55" i="85"/>
  <c r="AP55" i="85"/>
  <c r="AO55" i="85"/>
  <c r="AN55" i="85"/>
  <c r="AM55" i="85"/>
  <c r="AL55" i="85"/>
  <c r="AK55" i="85"/>
  <c r="AY54" i="85"/>
  <c r="AX54" i="85"/>
  <c r="AW54" i="85"/>
  <c r="AV54" i="85"/>
  <c r="AU54" i="85"/>
  <c r="AT54" i="85"/>
  <c r="AS54" i="85"/>
  <c r="AR54" i="85"/>
  <c r="AQ54" i="85"/>
  <c r="AP54" i="85"/>
  <c r="AO54" i="85"/>
  <c r="AN54" i="85"/>
  <c r="AM54" i="85"/>
  <c r="AL54" i="85"/>
  <c r="AK54" i="85"/>
  <c r="AY53" i="85"/>
  <c r="AX53" i="85"/>
  <c r="AW53" i="85"/>
  <c r="AV53" i="85"/>
  <c r="AU53" i="85"/>
  <c r="AT53" i="85"/>
  <c r="AS53" i="85"/>
  <c r="AR53" i="85"/>
  <c r="AQ53" i="85"/>
  <c r="AP53" i="85"/>
  <c r="AO53" i="85"/>
  <c r="AN53" i="85"/>
  <c r="AM53" i="85"/>
  <c r="AL53" i="85"/>
  <c r="AK53" i="85"/>
  <c r="AY52" i="85"/>
  <c r="AX52" i="85"/>
  <c r="AW52" i="85"/>
  <c r="AV52" i="85"/>
  <c r="AU52" i="85"/>
  <c r="AT52" i="85"/>
  <c r="AS52" i="85"/>
  <c r="AR52" i="85"/>
  <c r="AQ52" i="85"/>
  <c r="AP52" i="85"/>
  <c r="AO52" i="85"/>
  <c r="AN52" i="85"/>
  <c r="AM52" i="85"/>
  <c r="AL52" i="85"/>
  <c r="AK52" i="85"/>
  <c r="AY51" i="85"/>
  <c r="AX51" i="85"/>
  <c r="AW51" i="85"/>
  <c r="AV51" i="85"/>
  <c r="AU51" i="85"/>
  <c r="AT51" i="85"/>
  <c r="AS51" i="85"/>
  <c r="AR51" i="85"/>
  <c r="AQ51" i="85"/>
  <c r="AP51" i="85"/>
  <c r="AO51" i="85"/>
  <c r="AN51" i="85"/>
  <c r="AM51" i="85"/>
  <c r="AL51" i="85"/>
  <c r="AK51" i="85"/>
  <c r="AH45" i="85"/>
  <c r="AG45" i="85"/>
  <c r="AF45" i="85"/>
  <c r="AE45" i="85"/>
  <c r="AD45" i="85"/>
  <c r="AC45" i="85"/>
  <c r="AB45" i="85"/>
  <c r="AA45" i="85"/>
  <c r="Z45" i="85"/>
  <c r="Y45" i="85"/>
  <c r="X45" i="85"/>
  <c r="W45" i="85"/>
  <c r="V45" i="85"/>
  <c r="U45" i="85"/>
  <c r="T45" i="85"/>
  <c r="P45" i="85"/>
  <c r="O45" i="85"/>
  <c r="AX45" i="85" s="1"/>
  <c r="N45" i="85"/>
  <c r="M45" i="85"/>
  <c r="L45" i="85"/>
  <c r="K45" i="85"/>
  <c r="J45" i="85"/>
  <c r="I45" i="85"/>
  <c r="H45" i="85"/>
  <c r="AQ45" i="85" s="1"/>
  <c r="G45" i="85"/>
  <c r="F45" i="85"/>
  <c r="E45" i="85"/>
  <c r="D45" i="85"/>
  <c r="C45" i="85"/>
  <c r="B45" i="85"/>
  <c r="AK45" i="85" s="1"/>
  <c r="AQ44" i="85"/>
  <c r="AH44" i="85"/>
  <c r="AG44" i="85"/>
  <c r="AF44" i="85"/>
  <c r="AE44" i="85"/>
  <c r="AD44" i="85"/>
  <c r="AC44" i="85"/>
  <c r="AB44" i="85"/>
  <c r="AA44" i="85"/>
  <c r="Z44" i="85"/>
  <c r="Y44" i="85"/>
  <c r="X44" i="85"/>
  <c r="W44" i="85"/>
  <c r="V44" i="85"/>
  <c r="U44" i="85"/>
  <c r="T44" i="85"/>
  <c r="P44" i="85"/>
  <c r="O44" i="85"/>
  <c r="N44" i="85"/>
  <c r="M44" i="85"/>
  <c r="L44" i="85"/>
  <c r="K44" i="85"/>
  <c r="AT44" i="85" s="1"/>
  <c r="J44" i="85"/>
  <c r="I44" i="85"/>
  <c r="H44" i="85"/>
  <c r="G44" i="85"/>
  <c r="F44" i="85"/>
  <c r="E44" i="85"/>
  <c r="AN44" i="85" s="1"/>
  <c r="D44" i="85"/>
  <c r="C44" i="85"/>
  <c r="B44" i="85"/>
  <c r="AK44" i="85" s="1"/>
  <c r="AH43" i="85"/>
  <c r="AG43" i="85"/>
  <c r="AF43" i="85"/>
  <c r="AE43" i="85"/>
  <c r="AD43" i="85"/>
  <c r="AC43" i="85"/>
  <c r="AB43" i="85"/>
  <c r="AA43" i="85"/>
  <c r="Z43" i="85"/>
  <c r="Y43" i="85"/>
  <c r="X43" i="85"/>
  <c r="W43" i="85"/>
  <c r="V43" i="85"/>
  <c r="U43" i="85"/>
  <c r="T43" i="85"/>
  <c r="P43" i="85"/>
  <c r="O43" i="85"/>
  <c r="N43" i="85"/>
  <c r="AW43" i="85" s="1"/>
  <c r="M43" i="85"/>
  <c r="L43" i="85"/>
  <c r="K43" i="85"/>
  <c r="J43" i="85"/>
  <c r="I43" i="85"/>
  <c r="H43" i="85"/>
  <c r="AQ43" i="85" s="1"/>
  <c r="G43" i="85"/>
  <c r="F43" i="85"/>
  <c r="E43" i="85"/>
  <c r="AN43" i="85" s="1"/>
  <c r="D43" i="85"/>
  <c r="C43" i="85"/>
  <c r="B43" i="85"/>
  <c r="AH42" i="85"/>
  <c r="AG42" i="85"/>
  <c r="AF42" i="85"/>
  <c r="AW42" i="85" s="1"/>
  <c r="AE42" i="85"/>
  <c r="AD42" i="85"/>
  <c r="AC42" i="85"/>
  <c r="AB42" i="85"/>
  <c r="AA42" i="85"/>
  <c r="Z42" i="85"/>
  <c r="Y42" i="85"/>
  <c r="X42" i="85"/>
  <c r="W42" i="85"/>
  <c r="V42" i="85"/>
  <c r="U42" i="85"/>
  <c r="T42" i="85"/>
  <c r="P42" i="85"/>
  <c r="O42" i="85"/>
  <c r="N42" i="85"/>
  <c r="M42" i="85"/>
  <c r="L42" i="85"/>
  <c r="K42" i="85"/>
  <c r="AT42" i="85" s="1"/>
  <c r="J42" i="85"/>
  <c r="I42" i="85"/>
  <c r="H42" i="85"/>
  <c r="AQ42" i="85" s="1"/>
  <c r="G42" i="85"/>
  <c r="F42" i="85"/>
  <c r="E42" i="85"/>
  <c r="D42" i="85"/>
  <c r="AM42" i="85" s="1"/>
  <c r="C42" i="85"/>
  <c r="B42" i="85"/>
  <c r="AT41" i="85"/>
  <c r="AM41" i="85"/>
  <c r="AY40" i="85"/>
  <c r="AX40" i="85"/>
  <c r="AW40" i="85"/>
  <c r="AV40" i="85"/>
  <c r="AU40" i="85"/>
  <c r="AT40" i="85"/>
  <c r="AS40" i="85"/>
  <c r="AR40" i="85"/>
  <c r="AQ40" i="85"/>
  <c r="AP40" i="85"/>
  <c r="AO40" i="85"/>
  <c r="AN40" i="85"/>
  <c r="AM40" i="85"/>
  <c r="AL40" i="85"/>
  <c r="AK40" i="85"/>
  <c r="AY39" i="85"/>
  <c r="AX39" i="85"/>
  <c r="AW39" i="85"/>
  <c r="AV39" i="85"/>
  <c r="AU39" i="85"/>
  <c r="AT39" i="85"/>
  <c r="AS39" i="85"/>
  <c r="AR39" i="85"/>
  <c r="AQ39" i="85"/>
  <c r="AP39" i="85"/>
  <c r="AO39" i="85"/>
  <c r="AN39" i="85"/>
  <c r="AM39" i="85"/>
  <c r="AL39" i="85"/>
  <c r="AK39" i="85"/>
  <c r="AY38" i="85"/>
  <c r="AX38" i="85"/>
  <c r="AW38" i="85"/>
  <c r="AV38" i="85"/>
  <c r="AU38" i="85"/>
  <c r="AT38" i="85"/>
  <c r="AS38" i="85"/>
  <c r="AR38" i="85"/>
  <c r="AQ38" i="85"/>
  <c r="AP38" i="85"/>
  <c r="AO38" i="85"/>
  <c r="AN38" i="85"/>
  <c r="AM38" i="85"/>
  <c r="AL38" i="85"/>
  <c r="AK38" i="85"/>
  <c r="AY37" i="85"/>
  <c r="AX37" i="85"/>
  <c r="AW37" i="85"/>
  <c r="AV37" i="85"/>
  <c r="AU37" i="85"/>
  <c r="AT37" i="85"/>
  <c r="AS37" i="85"/>
  <c r="AR37" i="85"/>
  <c r="AQ37" i="85"/>
  <c r="AP37" i="85"/>
  <c r="AO37" i="85"/>
  <c r="AN37" i="85"/>
  <c r="AM37" i="85"/>
  <c r="AL37" i="85"/>
  <c r="AK37" i="85"/>
  <c r="AY36" i="85"/>
  <c r="AX36" i="85"/>
  <c r="AW36" i="85"/>
  <c r="AV36" i="85"/>
  <c r="AU36" i="85"/>
  <c r="AT36" i="85"/>
  <c r="AS36" i="85"/>
  <c r="AR36" i="85"/>
  <c r="AQ36" i="85"/>
  <c r="AP36" i="85"/>
  <c r="AO36" i="85"/>
  <c r="AN36" i="85"/>
  <c r="AM36" i="85"/>
  <c r="AL36" i="85"/>
  <c r="AK36" i="85"/>
  <c r="AY35" i="85"/>
  <c r="AX35" i="85"/>
  <c r="AW35" i="85"/>
  <c r="AV35" i="85"/>
  <c r="AU35" i="85"/>
  <c r="AT35" i="85"/>
  <c r="AS35" i="85"/>
  <c r="AR35" i="85"/>
  <c r="AQ35" i="85"/>
  <c r="AP35" i="85"/>
  <c r="AO35" i="85"/>
  <c r="AN35" i="85"/>
  <c r="AM35" i="85"/>
  <c r="AL35" i="85"/>
  <c r="AK35" i="85"/>
  <c r="AY34" i="85"/>
  <c r="AX34" i="85"/>
  <c r="AW34" i="85"/>
  <c r="AV34" i="85"/>
  <c r="AU34" i="85"/>
  <c r="AT34" i="85"/>
  <c r="AS34" i="85"/>
  <c r="AR34" i="85"/>
  <c r="AQ34" i="85"/>
  <c r="AP34" i="85"/>
  <c r="AO34" i="85"/>
  <c r="AN34" i="85"/>
  <c r="AM34" i="85"/>
  <c r="AL34" i="85"/>
  <c r="AK34" i="85"/>
  <c r="AY33" i="85"/>
  <c r="AX33" i="85"/>
  <c r="AW33" i="85"/>
  <c r="AV33" i="85"/>
  <c r="AU33" i="85"/>
  <c r="AT33" i="85"/>
  <c r="AS33" i="85"/>
  <c r="AR33" i="85"/>
  <c r="AQ33" i="85"/>
  <c r="AP33" i="85"/>
  <c r="AO33" i="85"/>
  <c r="AN33" i="85"/>
  <c r="AM33" i="85"/>
  <c r="AL33" i="85"/>
  <c r="AK33" i="85"/>
  <c r="AY32" i="85"/>
  <c r="AX32" i="85"/>
  <c r="AW32" i="85"/>
  <c r="AV32" i="85"/>
  <c r="AU32" i="85"/>
  <c r="AT32" i="85"/>
  <c r="AS32" i="85"/>
  <c r="AR32" i="85"/>
  <c r="AQ32" i="85"/>
  <c r="AP32" i="85"/>
  <c r="AO32" i="85"/>
  <c r="AN32" i="85"/>
  <c r="AM32" i="85"/>
  <c r="AL32" i="85"/>
  <c r="AK32" i="85"/>
  <c r="AY31" i="85"/>
  <c r="AX31" i="85"/>
  <c r="AW31" i="85"/>
  <c r="AV31" i="85"/>
  <c r="AU31" i="85"/>
  <c r="AT31" i="85"/>
  <c r="AS31" i="85"/>
  <c r="AR31" i="85"/>
  <c r="AQ31" i="85"/>
  <c r="AP31" i="85"/>
  <c r="AO31" i="85"/>
  <c r="AN31" i="85"/>
  <c r="AM31" i="85"/>
  <c r="AL31" i="85"/>
  <c r="AK31" i="85"/>
  <c r="AY30" i="85"/>
  <c r="AX30" i="85"/>
  <c r="AW30" i="85"/>
  <c r="AV30" i="85"/>
  <c r="AU30" i="85"/>
  <c r="AT30" i="85"/>
  <c r="AS30" i="85"/>
  <c r="AR30" i="85"/>
  <c r="AQ30" i="85"/>
  <c r="AP30" i="85"/>
  <c r="AO30" i="85"/>
  <c r="AN30" i="85"/>
  <c r="AM30" i="85"/>
  <c r="AL30" i="85"/>
  <c r="AK30" i="85"/>
  <c r="AY29" i="85"/>
  <c r="AX29" i="85"/>
  <c r="AW29" i="85"/>
  <c r="AV29" i="85"/>
  <c r="AU29" i="85"/>
  <c r="AT29" i="85"/>
  <c r="AS29" i="85"/>
  <c r="AR29" i="85"/>
  <c r="AQ29" i="85"/>
  <c r="AP29" i="85"/>
  <c r="AO29" i="85"/>
  <c r="AN29" i="85"/>
  <c r="AM29" i="85"/>
  <c r="AL29" i="85"/>
  <c r="AK29" i="85"/>
  <c r="Q26" i="85"/>
  <c r="Q48" i="85" s="1"/>
  <c r="AI48" i="85" s="1"/>
  <c r="AZ48" i="85" s="1"/>
  <c r="S24" i="85"/>
  <c r="AH23" i="85"/>
  <c r="AG23" i="85"/>
  <c r="AF23" i="85"/>
  <c r="AE23" i="85"/>
  <c r="AD23" i="85"/>
  <c r="AC23" i="85"/>
  <c r="AB23" i="85"/>
  <c r="AA23" i="85"/>
  <c r="Z23" i="85"/>
  <c r="Y23" i="85"/>
  <c r="X23" i="85"/>
  <c r="W23" i="85"/>
  <c r="V23" i="85"/>
  <c r="U23" i="85"/>
  <c r="T23" i="85"/>
  <c r="P23" i="85"/>
  <c r="O23" i="85"/>
  <c r="N23" i="85"/>
  <c r="M23" i="85"/>
  <c r="L23" i="85"/>
  <c r="K23" i="85"/>
  <c r="J23" i="85"/>
  <c r="I23" i="85"/>
  <c r="H23" i="85"/>
  <c r="G23" i="85"/>
  <c r="F23" i="85"/>
  <c r="E23" i="85"/>
  <c r="D23" i="85"/>
  <c r="C23" i="85"/>
  <c r="B23" i="85"/>
  <c r="AH22" i="85"/>
  <c r="AG22" i="85"/>
  <c r="AF22" i="85"/>
  <c r="AE22" i="85"/>
  <c r="AD22" i="85"/>
  <c r="AC22" i="85"/>
  <c r="AB22" i="85"/>
  <c r="AA22" i="85"/>
  <c r="Z22" i="85"/>
  <c r="Y22" i="85"/>
  <c r="X22" i="85"/>
  <c r="W22" i="85"/>
  <c r="V22" i="85"/>
  <c r="U22" i="85"/>
  <c r="T22" i="85"/>
  <c r="P22" i="85"/>
  <c r="O22" i="85"/>
  <c r="N22" i="85"/>
  <c r="M22" i="85"/>
  <c r="L22" i="85"/>
  <c r="K22" i="85"/>
  <c r="J22" i="85"/>
  <c r="AS22" i="85" s="1"/>
  <c r="I22" i="85"/>
  <c r="H22" i="85"/>
  <c r="G22" i="85"/>
  <c r="F22" i="85"/>
  <c r="E22" i="85"/>
  <c r="D22" i="85"/>
  <c r="C22" i="85"/>
  <c r="AL22" i="85" s="1"/>
  <c r="B22" i="85"/>
  <c r="AH21" i="85"/>
  <c r="AG21" i="85"/>
  <c r="AF21" i="85"/>
  <c r="AE21" i="85"/>
  <c r="AD21" i="85"/>
  <c r="AC21" i="85"/>
  <c r="AB21" i="85"/>
  <c r="AA21" i="85"/>
  <c r="Z21" i="85"/>
  <c r="Y21" i="85"/>
  <c r="X21" i="85"/>
  <c r="W21" i="85"/>
  <c r="V21" i="85"/>
  <c r="U21" i="85"/>
  <c r="T21" i="85"/>
  <c r="P21" i="85"/>
  <c r="O21" i="85"/>
  <c r="N21" i="85"/>
  <c r="M21" i="85"/>
  <c r="AV21" i="85" s="1"/>
  <c r="L21" i="85"/>
  <c r="K21" i="85"/>
  <c r="J21" i="85"/>
  <c r="I21" i="85"/>
  <c r="H21" i="85"/>
  <c r="G21" i="85"/>
  <c r="F21" i="85"/>
  <c r="AO21" i="85" s="1"/>
  <c r="E21" i="85"/>
  <c r="D21" i="85"/>
  <c r="C21" i="85"/>
  <c r="B21" i="85"/>
  <c r="AL20" i="85"/>
  <c r="AH20" i="85"/>
  <c r="AG20" i="85"/>
  <c r="AF20" i="85"/>
  <c r="AE20" i="85"/>
  <c r="AD20" i="85"/>
  <c r="AC20" i="85"/>
  <c r="AB20" i="85"/>
  <c r="AA20" i="85"/>
  <c r="Z20" i="85"/>
  <c r="Y20" i="85"/>
  <c r="X20" i="85"/>
  <c r="W20" i="85"/>
  <c r="V20" i="85"/>
  <c r="U20" i="85"/>
  <c r="T20" i="85"/>
  <c r="P20" i="85"/>
  <c r="AY20" i="85" s="1"/>
  <c r="O20" i="85"/>
  <c r="N20" i="85"/>
  <c r="M20" i="85"/>
  <c r="L20" i="85"/>
  <c r="K20" i="85"/>
  <c r="J20" i="85"/>
  <c r="I20" i="85"/>
  <c r="H20" i="85"/>
  <c r="G20" i="85"/>
  <c r="F20" i="85"/>
  <c r="E20" i="85"/>
  <c r="D20" i="85"/>
  <c r="C20" i="85"/>
  <c r="B20" i="85"/>
  <c r="AX19" i="85"/>
  <c r="AL19" i="85"/>
  <c r="A41" i="85"/>
  <c r="AY18" i="85"/>
  <c r="AY23" i="85" s="1"/>
  <c r="AX18" i="85"/>
  <c r="AW18" i="85"/>
  <c r="AV18" i="85"/>
  <c r="AU18" i="85"/>
  <c r="AU23" i="85" s="1"/>
  <c r="AT18" i="85"/>
  <c r="AS18" i="85"/>
  <c r="AR18" i="85"/>
  <c r="AQ18" i="85"/>
  <c r="AQ23" i="85" s="1"/>
  <c r="AP18" i="85"/>
  <c r="AO18" i="85"/>
  <c r="AN18" i="85"/>
  <c r="AN23" i="85" s="1"/>
  <c r="AM18" i="85"/>
  <c r="AM23" i="85" s="1"/>
  <c r="AL18" i="85"/>
  <c r="AK18" i="85"/>
  <c r="AY17" i="85"/>
  <c r="AX17" i="85"/>
  <c r="AW17" i="85"/>
  <c r="AV17" i="85"/>
  <c r="AU17" i="85"/>
  <c r="AT17" i="85"/>
  <c r="AS17" i="85"/>
  <c r="AR17" i="85"/>
  <c r="AQ17" i="85"/>
  <c r="AP17" i="85"/>
  <c r="AO17" i="85"/>
  <c r="AN17" i="85"/>
  <c r="AM17" i="85"/>
  <c r="AL17" i="85"/>
  <c r="AK17" i="85"/>
  <c r="AY16" i="85"/>
  <c r="AX16" i="85"/>
  <c r="AW16" i="85"/>
  <c r="AV16" i="85"/>
  <c r="AU16" i="85"/>
  <c r="AT16" i="85"/>
  <c r="AS16" i="85"/>
  <c r="AR16" i="85"/>
  <c r="AQ16" i="85"/>
  <c r="AP16" i="85"/>
  <c r="AO16" i="85"/>
  <c r="AN16" i="85"/>
  <c r="AM16" i="85"/>
  <c r="AL16" i="85"/>
  <c r="AK16" i="85"/>
  <c r="AY15" i="85"/>
  <c r="AX15" i="85"/>
  <c r="AW15" i="85"/>
  <c r="AV15" i="85"/>
  <c r="AU15" i="85"/>
  <c r="AT15" i="85"/>
  <c r="AS15" i="85"/>
  <c r="AR15" i="85"/>
  <c r="AQ15" i="85"/>
  <c r="AP15" i="85"/>
  <c r="AO15" i="85"/>
  <c r="AN15" i="85"/>
  <c r="AM15" i="85"/>
  <c r="AL15" i="85"/>
  <c r="AK15" i="85"/>
  <c r="AY14" i="85"/>
  <c r="AX14" i="85"/>
  <c r="AW14" i="85"/>
  <c r="AV14" i="85"/>
  <c r="AU14" i="85"/>
  <c r="AT14" i="85"/>
  <c r="AS14" i="85"/>
  <c r="AR14" i="85"/>
  <c r="AQ14" i="85"/>
  <c r="AP14" i="85"/>
  <c r="AO14" i="85"/>
  <c r="AN14" i="85"/>
  <c r="AM14" i="85"/>
  <c r="AL14" i="85"/>
  <c r="AK14" i="85"/>
  <c r="AY13" i="85"/>
  <c r="AX13" i="85"/>
  <c r="AW13" i="85"/>
  <c r="AV13" i="85"/>
  <c r="AU13" i="85"/>
  <c r="AT13" i="85"/>
  <c r="AS13" i="85"/>
  <c r="AR13" i="85"/>
  <c r="AQ13" i="85"/>
  <c r="AP13" i="85"/>
  <c r="AO13" i="85"/>
  <c r="AN13" i="85"/>
  <c r="AM13" i="85"/>
  <c r="AL13" i="85"/>
  <c r="AK13" i="85"/>
  <c r="AY12" i="85"/>
  <c r="AX12" i="85"/>
  <c r="AW12" i="85"/>
  <c r="AV12" i="85"/>
  <c r="AU12" i="85"/>
  <c r="AT12" i="85"/>
  <c r="AS12" i="85"/>
  <c r="AR12" i="85"/>
  <c r="AQ12" i="85"/>
  <c r="AP12" i="85"/>
  <c r="AO12" i="85"/>
  <c r="AN12" i="85"/>
  <c r="AM12" i="85"/>
  <c r="AL12" i="85"/>
  <c r="AK12" i="85"/>
  <c r="AY11" i="85"/>
  <c r="AX11" i="85"/>
  <c r="AW11" i="85"/>
  <c r="AV11" i="85"/>
  <c r="AU11" i="85"/>
  <c r="AT11" i="85"/>
  <c r="AS11" i="85"/>
  <c r="AR11" i="85"/>
  <c r="AQ11" i="85"/>
  <c r="AP11" i="85"/>
  <c r="AO11" i="85"/>
  <c r="AN11" i="85"/>
  <c r="AM11" i="85"/>
  <c r="AL11" i="85"/>
  <c r="AK11" i="85"/>
  <c r="AY10" i="85"/>
  <c r="AX10" i="85"/>
  <c r="AW10" i="85"/>
  <c r="AV10" i="85"/>
  <c r="AU10" i="85"/>
  <c r="AT10" i="85"/>
  <c r="AS10" i="85"/>
  <c r="AR10" i="85"/>
  <c r="AQ10" i="85"/>
  <c r="AP10" i="85"/>
  <c r="AO10" i="85"/>
  <c r="AN10" i="85"/>
  <c r="AM10" i="85"/>
  <c r="AL10" i="85"/>
  <c r="AK10" i="85"/>
  <c r="AY9" i="85"/>
  <c r="AX9" i="85"/>
  <c r="AW9" i="85"/>
  <c r="AV9" i="85"/>
  <c r="AU9" i="85"/>
  <c r="AT9" i="85"/>
  <c r="AS9" i="85"/>
  <c r="AR9" i="85"/>
  <c r="AQ9" i="85"/>
  <c r="AP9" i="85"/>
  <c r="AO9" i="85"/>
  <c r="AN9" i="85"/>
  <c r="AM9" i="85"/>
  <c r="AL9" i="85"/>
  <c r="AK9" i="85"/>
  <c r="AY8" i="85"/>
  <c r="AX8" i="85"/>
  <c r="AW8" i="85"/>
  <c r="AV8" i="85"/>
  <c r="AU8" i="85"/>
  <c r="AT8" i="85"/>
  <c r="AS8" i="85"/>
  <c r="AR8" i="85"/>
  <c r="AQ8" i="85"/>
  <c r="AP8" i="85"/>
  <c r="AO8" i="85"/>
  <c r="AN8" i="85"/>
  <c r="AM8" i="85"/>
  <c r="AL8" i="85"/>
  <c r="AK8" i="85"/>
  <c r="AY7" i="85"/>
  <c r="AX7" i="85"/>
  <c r="AW7" i="85"/>
  <c r="AV7" i="85"/>
  <c r="AU7" i="85"/>
  <c r="AT7" i="85"/>
  <c r="AS7" i="85"/>
  <c r="AR7" i="85"/>
  <c r="AQ7" i="85"/>
  <c r="AP7" i="85"/>
  <c r="AO7" i="85"/>
  <c r="AN7" i="85"/>
  <c r="AM7" i="85"/>
  <c r="AL7" i="85"/>
  <c r="AK7" i="85"/>
  <c r="AW67" i="84"/>
  <c r="AH67" i="84"/>
  <c r="AG67" i="84"/>
  <c r="AF67" i="84"/>
  <c r="AE67" i="84"/>
  <c r="AD67" i="84"/>
  <c r="AC67" i="84"/>
  <c r="AB67" i="84"/>
  <c r="AA67" i="84"/>
  <c r="AR67" i="84" s="1"/>
  <c r="Z67" i="84"/>
  <c r="Y67" i="84"/>
  <c r="X67" i="84"/>
  <c r="W67" i="84"/>
  <c r="V67" i="84"/>
  <c r="U67" i="84"/>
  <c r="T67" i="84"/>
  <c r="P67" i="84"/>
  <c r="O67" i="84"/>
  <c r="N67" i="84"/>
  <c r="M67" i="84"/>
  <c r="L67" i="84"/>
  <c r="K67" i="84"/>
  <c r="J67" i="84"/>
  <c r="I67" i="84"/>
  <c r="H67" i="84"/>
  <c r="AQ67" i="84" s="1"/>
  <c r="G67" i="84"/>
  <c r="F67" i="84"/>
  <c r="E67" i="84"/>
  <c r="D67" i="84"/>
  <c r="C67" i="84"/>
  <c r="B67" i="84"/>
  <c r="AH66" i="84"/>
  <c r="AG66" i="84"/>
  <c r="AF66" i="84"/>
  <c r="AE66" i="84"/>
  <c r="AD66" i="84"/>
  <c r="AC66" i="84"/>
  <c r="AB66" i="84"/>
  <c r="AA66" i="84"/>
  <c r="Z66" i="84"/>
  <c r="Y66" i="84"/>
  <c r="X66" i="84"/>
  <c r="W66" i="84"/>
  <c r="V66" i="84"/>
  <c r="U66" i="84"/>
  <c r="T66" i="84"/>
  <c r="P66" i="84"/>
  <c r="O66" i="84"/>
  <c r="N66" i="84"/>
  <c r="M66" i="84"/>
  <c r="L66" i="84"/>
  <c r="K66" i="84"/>
  <c r="J66" i="84"/>
  <c r="I66" i="84"/>
  <c r="H66" i="84"/>
  <c r="G66" i="84"/>
  <c r="F66" i="84"/>
  <c r="AO66" i="84" s="1"/>
  <c r="E66" i="84"/>
  <c r="D66" i="84"/>
  <c r="C66" i="84"/>
  <c r="B66" i="84"/>
  <c r="AH65" i="84"/>
  <c r="AG65" i="84"/>
  <c r="AF65" i="84"/>
  <c r="AE65" i="84"/>
  <c r="AD65" i="84"/>
  <c r="AC65" i="84"/>
  <c r="AB65" i="84"/>
  <c r="AA65" i="84"/>
  <c r="Z65" i="84"/>
  <c r="Y65" i="84"/>
  <c r="X65" i="84"/>
  <c r="W65" i="84"/>
  <c r="V65" i="84"/>
  <c r="U65" i="84"/>
  <c r="T65" i="84"/>
  <c r="P65" i="84"/>
  <c r="O65" i="84"/>
  <c r="N65" i="84"/>
  <c r="AW65" i="84" s="1"/>
  <c r="M65" i="84"/>
  <c r="L65" i="84"/>
  <c r="K65" i="84"/>
  <c r="J65" i="84"/>
  <c r="I65" i="84"/>
  <c r="AR65" i="84" s="1"/>
  <c r="H65" i="84"/>
  <c r="G65" i="84"/>
  <c r="F65" i="84"/>
  <c r="E65" i="84"/>
  <c r="D65" i="84"/>
  <c r="C65" i="84"/>
  <c r="B65" i="84"/>
  <c r="AH64" i="84"/>
  <c r="AG64" i="84"/>
  <c r="AF64" i="84"/>
  <c r="AE64" i="84"/>
  <c r="AV64" i="84" s="1"/>
  <c r="AD64" i="84"/>
  <c r="AC64" i="84"/>
  <c r="AB64" i="84"/>
  <c r="AA64" i="84"/>
  <c r="Z64" i="84"/>
  <c r="AQ64" i="84" s="1"/>
  <c r="Y64" i="84"/>
  <c r="X64" i="84"/>
  <c r="W64" i="84"/>
  <c r="V64" i="84"/>
  <c r="U64" i="84"/>
  <c r="T64" i="84"/>
  <c r="P64" i="84"/>
  <c r="O64" i="84"/>
  <c r="N64" i="84"/>
  <c r="M64" i="84"/>
  <c r="L64" i="84"/>
  <c r="AU64" i="84" s="1"/>
  <c r="K64" i="84"/>
  <c r="J64" i="84"/>
  <c r="I64" i="84"/>
  <c r="H64" i="84"/>
  <c r="G64" i="84"/>
  <c r="F64" i="84"/>
  <c r="E64" i="84"/>
  <c r="D64" i="84"/>
  <c r="C64" i="84"/>
  <c r="B64" i="84"/>
  <c r="AM63" i="84"/>
  <c r="A63" i="84"/>
  <c r="AY62" i="84"/>
  <c r="AX62" i="84"/>
  <c r="AW62" i="84"/>
  <c r="AV62" i="84"/>
  <c r="AU62" i="84"/>
  <c r="AT62" i="84"/>
  <c r="AS62" i="84"/>
  <c r="AR62" i="84"/>
  <c r="AQ62" i="84"/>
  <c r="AP62" i="84"/>
  <c r="AO62" i="84"/>
  <c r="AN62" i="84"/>
  <c r="AM62" i="84"/>
  <c r="AL62" i="84"/>
  <c r="AK62" i="84"/>
  <c r="AY61" i="84"/>
  <c r="AX61" i="84"/>
  <c r="AW61" i="84"/>
  <c r="AV61" i="84"/>
  <c r="AU61" i="84"/>
  <c r="AT61" i="84"/>
  <c r="AS61" i="84"/>
  <c r="AR61" i="84"/>
  <c r="AQ61" i="84"/>
  <c r="AP61" i="84"/>
  <c r="AO61" i="84"/>
  <c r="AN61" i="84"/>
  <c r="AM61" i="84"/>
  <c r="AL61" i="84"/>
  <c r="AK61" i="84"/>
  <c r="AY60" i="84"/>
  <c r="AX60" i="84"/>
  <c r="AW60" i="84"/>
  <c r="AV60" i="84"/>
  <c r="AU60" i="84"/>
  <c r="AT60" i="84"/>
  <c r="AS60" i="84"/>
  <c r="AR60" i="84"/>
  <c r="AQ60" i="84"/>
  <c r="AP60" i="84"/>
  <c r="AO60" i="84"/>
  <c r="AN60" i="84"/>
  <c r="AM60" i="84"/>
  <c r="AL60" i="84"/>
  <c r="AK60" i="84"/>
  <c r="AY59" i="84"/>
  <c r="AX59" i="84"/>
  <c r="AW59" i="84"/>
  <c r="AV59" i="84"/>
  <c r="AU59" i="84"/>
  <c r="AT59" i="84"/>
  <c r="AS59" i="84"/>
  <c r="AR59" i="84"/>
  <c r="AQ59" i="84"/>
  <c r="AP59" i="84"/>
  <c r="AO59" i="84"/>
  <c r="AN59" i="84"/>
  <c r="AM59" i="84"/>
  <c r="AL59" i="84"/>
  <c r="AK59" i="84"/>
  <c r="AY58" i="84"/>
  <c r="AX58" i="84"/>
  <c r="AW58" i="84"/>
  <c r="AV58" i="84"/>
  <c r="AU58" i="84"/>
  <c r="AT58" i="84"/>
  <c r="AS58" i="84"/>
  <c r="AR58" i="84"/>
  <c r="AQ58" i="84"/>
  <c r="AP58" i="84"/>
  <c r="AO58" i="84"/>
  <c r="AN58" i="84"/>
  <c r="AM58" i="84"/>
  <c r="AL58" i="84"/>
  <c r="AK58" i="84"/>
  <c r="AY57" i="84"/>
  <c r="AX57" i="84"/>
  <c r="AW57" i="84"/>
  <c r="AV57" i="84"/>
  <c r="AU57" i="84"/>
  <c r="AT57" i="84"/>
  <c r="AS57" i="84"/>
  <c r="AR57" i="84"/>
  <c r="AQ57" i="84"/>
  <c r="AP57" i="84"/>
  <c r="AO57" i="84"/>
  <c r="AN57" i="84"/>
  <c r="AM57" i="84"/>
  <c r="AL57" i="84"/>
  <c r="AK57" i="84"/>
  <c r="AY56" i="84"/>
  <c r="AX56" i="84"/>
  <c r="AW56" i="84"/>
  <c r="AV56" i="84"/>
  <c r="AU56" i="84"/>
  <c r="AT56" i="84"/>
  <c r="AS56" i="84"/>
  <c r="AR56" i="84"/>
  <c r="AQ56" i="84"/>
  <c r="AP56" i="84"/>
  <c r="AO56" i="84"/>
  <c r="AN56" i="84"/>
  <c r="AM56" i="84"/>
  <c r="AL56" i="84"/>
  <c r="AK56" i="84"/>
  <c r="AY55" i="84"/>
  <c r="AX55" i="84"/>
  <c r="AW55" i="84"/>
  <c r="AV55" i="84"/>
  <c r="AU55" i="84"/>
  <c r="AT55" i="84"/>
  <c r="AS55" i="84"/>
  <c r="AR55" i="84"/>
  <c r="AQ55" i="84"/>
  <c r="AP55" i="84"/>
  <c r="AO55" i="84"/>
  <c r="AN55" i="84"/>
  <c r="AM55" i="84"/>
  <c r="AL55" i="84"/>
  <c r="AK55" i="84"/>
  <c r="AY54" i="84"/>
  <c r="AX54" i="84"/>
  <c r="AW54" i="84"/>
  <c r="AV54" i="84"/>
  <c r="AU54" i="84"/>
  <c r="AT54" i="84"/>
  <c r="AS54" i="84"/>
  <c r="AR54" i="84"/>
  <c r="AQ54" i="84"/>
  <c r="AP54" i="84"/>
  <c r="AO54" i="84"/>
  <c r="AN54" i="84"/>
  <c r="AM54" i="84"/>
  <c r="AL54" i="84"/>
  <c r="AK54" i="84"/>
  <c r="AY53" i="84"/>
  <c r="AX53" i="84"/>
  <c r="AW53" i="84"/>
  <c r="AV53" i="84"/>
  <c r="AU53" i="84"/>
  <c r="AT53" i="84"/>
  <c r="AS53" i="84"/>
  <c r="AR53" i="84"/>
  <c r="AQ53" i="84"/>
  <c r="AP53" i="84"/>
  <c r="AO53" i="84"/>
  <c r="AN53" i="84"/>
  <c r="AM53" i="84"/>
  <c r="AL53" i="84"/>
  <c r="AK53" i="84"/>
  <c r="AY52" i="84"/>
  <c r="AX52" i="84"/>
  <c r="AW52" i="84"/>
  <c r="AV52" i="84"/>
  <c r="AU52" i="84"/>
  <c r="AT52" i="84"/>
  <c r="AS52" i="84"/>
  <c r="AR52" i="84"/>
  <c r="AQ52" i="84"/>
  <c r="AP52" i="84"/>
  <c r="AO52" i="84"/>
  <c r="AN52" i="84"/>
  <c r="AM52" i="84"/>
  <c r="AL52" i="84"/>
  <c r="AK52" i="84"/>
  <c r="AY51" i="84"/>
  <c r="AX51" i="84"/>
  <c r="AW51" i="84"/>
  <c r="AV51" i="84"/>
  <c r="AU51" i="84"/>
  <c r="AT51" i="84"/>
  <c r="AS51" i="84"/>
  <c r="AR51" i="84"/>
  <c r="AQ51" i="84"/>
  <c r="AP51" i="84"/>
  <c r="AO51" i="84"/>
  <c r="AN51" i="84"/>
  <c r="AM51" i="84"/>
  <c r="AL51" i="84"/>
  <c r="AK51" i="84"/>
  <c r="AZ48" i="84"/>
  <c r="AH45" i="84"/>
  <c r="AG45" i="84"/>
  <c r="AF45" i="84"/>
  <c r="AE45" i="84"/>
  <c r="AD45" i="84"/>
  <c r="AC45" i="84"/>
  <c r="AB45" i="84"/>
  <c r="AA45" i="84"/>
  <c r="Z45" i="84"/>
  <c r="Y45" i="84"/>
  <c r="X45" i="84"/>
  <c r="W45" i="84"/>
  <c r="V45" i="84"/>
  <c r="U45" i="84"/>
  <c r="T45" i="84"/>
  <c r="P45" i="84"/>
  <c r="O45" i="84"/>
  <c r="N45" i="84"/>
  <c r="M45" i="84"/>
  <c r="L45" i="84"/>
  <c r="K45" i="84"/>
  <c r="J45" i="84"/>
  <c r="I45" i="84"/>
  <c r="H45" i="84"/>
  <c r="G45" i="84"/>
  <c r="F45" i="84"/>
  <c r="E45" i="84"/>
  <c r="D45" i="84"/>
  <c r="C45" i="84"/>
  <c r="B45" i="84"/>
  <c r="AH44" i="84"/>
  <c r="AG44" i="84"/>
  <c r="AF44" i="84"/>
  <c r="AE44" i="84"/>
  <c r="AD44" i="84"/>
  <c r="AC44" i="84"/>
  <c r="AB44" i="84"/>
  <c r="AA44" i="84"/>
  <c r="Z44" i="84"/>
  <c r="Y44" i="84"/>
  <c r="X44" i="84"/>
  <c r="W44" i="84"/>
  <c r="V44" i="84"/>
  <c r="U44" i="84"/>
  <c r="T44" i="84"/>
  <c r="P44" i="84"/>
  <c r="O44" i="84"/>
  <c r="N44" i="84"/>
  <c r="M44" i="84"/>
  <c r="L44" i="84"/>
  <c r="K44" i="84"/>
  <c r="J44" i="84"/>
  <c r="I44" i="84"/>
  <c r="H44" i="84"/>
  <c r="G44" i="84"/>
  <c r="AP44" i="84" s="1"/>
  <c r="F44" i="84"/>
  <c r="E44" i="84"/>
  <c r="D44" i="84"/>
  <c r="C44" i="84"/>
  <c r="B44" i="84"/>
  <c r="AH43" i="84"/>
  <c r="AG43" i="84"/>
  <c r="AF43" i="84"/>
  <c r="AE43" i="84"/>
  <c r="AD43" i="84"/>
  <c r="AC43" i="84"/>
  <c r="AB43" i="84"/>
  <c r="AA43" i="84"/>
  <c r="Z43" i="84"/>
  <c r="Y43" i="84"/>
  <c r="AP43" i="84" s="1"/>
  <c r="X43" i="84"/>
  <c r="W43" i="84"/>
  <c r="V43" i="84"/>
  <c r="U43" i="84"/>
  <c r="T43" i="84"/>
  <c r="P43" i="84"/>
  <c r="O43" i="84"/>
  <c r="N43" i="84"/>
  <c r="M43" i="84"/>
  <c r="L43" i="84"/>
  <c r="K43" i="84"/>
  <c r="J43" i="84"/>
  <c r="AS43" i="84" s="1"/>
  <c r="I43" i="84"/>
  <c r="H43" i="84"/>
  <c r="G43" i="84"/>
  <c r="F43" i="84"/>
  <c r="E43" i="84"/>
  <c r="D43" i="84"/>
  <c r="C43" i="84"/>
  <c r="B43" i="84"/>
  <c r="AH42" i="84"/>
  <c r="AG42" i="84"/>
  <c r="AF42" i="84"/>
  <c r="AE42" i="84"/>
  <c r="AD42" i="84"/>
  <c r="AC42" i="84"/>
  <c r="AB42" i="84"/>
  <c r="AA42" i="84"/>
  <c r="Z42" i="84"/>
  <c r="Y42" i="84"/>
  <c r="X42" i="84"/>
  <c r="W42" i="84"/>
  <c r="V42" i="84"/>
  <c r="U42" i="84"/>
  <c r="T42" i="84"/>
  <c r="P42" i="84"/>
  <c r="O42" i="84"/>
  <c r="N42" i="84"/>
  <c r="M42" i="84"/>
  <c r="L42" i="84"/>
  <c r="K42" i="84"/>
  <c r="J42" i="84"/>
  <c r="I42" i="84"/>
  <c r="H42" i="84"/>
  <c r="G42" i="84"/>
  <c r="F42" i="84"/>
  <c r="E42" i="84"/>
  <c r="D42" i="84"/>
  <c r="AM42" i="84" s="1"/>
  <c r="C42" i="84"/>
  <c r="B42" i="84"/>
  <c r="AU41" i="84"/>
  <c r="A41" i="84"/>
  <c r="AY40" i="84"/>
  <c r="AX40" i="84"/>
  <c r="AW40" i="84"/>
  <c r="AV40" i="84"/>
  <c r="AU40" i="84"/>
  <c r="AT40" i="84"/>
  <c r="AS40" i="84"/>
  <c r="AR40" i="84"/>
  <c r="AQ40" i="84"/>
  <c r="AP40" i="84"/>
  <c r="AO40" i="84"/>
  <c r="AN40" i="84"/>
  <c r="AM40" i="84"/>
  <c r="AL40" i="84"/>
  <c r="AK40" i="84"/>
  <c r="AY39" i="84"/>
  <c r="AX39" i="84"/>
  <c r="AW39" i="84"/>
  <c r="AV39" i="84"/>
  <c r="AU39" i="84"/>
  <c r="AT39" i="84"/>
  <c r="AS39" i="84"/>
  <c r="AR39" i="84"/>
  <c r="AQ39" i="84"/>
  <c r="AP39" i="84"/>
  <c r="AO39" i="84"/>
  <c r="AN39" i="84"/>
  <c r="AM39" i="84"/>
  <c r="AL39" i="84"/>
  <c r="AK39" i="84"/>
  <c r="AY38" i="84"/>
  <c r="AX38" i="84"/>
  <c r="AW38" i="84"/>
  <c r="AV38" i="84"/>
  <c r="AU38" i="84"/>
  <c r="AT38" i="84"/>
  <c r="AS38" i="84"/>
  <c r="AR38" i="84"/>
  <c r="AQ38" i="84"/>
  <c r="AP38" i="84"/>
  <c r="AO38" i="84"/>
  <c r="AN38" i="84"/>
  <c r="AM38" i="84"/>
  <c r="AL38" i="84"/>
  <c r="AK38" i="84"/>
  <c r="AY37" i="84"/>
  <c r="AX37" i="84"/>
  <c r="AW37" i="84"/>
  <c r="AV37" i="84"/>
  <c r="AU37" i="84"/>
  <c r="AT37" i="84"/>
  <c r="AS37" i="84"/>
  <c r="AR37" i="84"/>
  <c r="AQ37" i="84"/>
  <c r="AP37" i="84"/>
  <c r="AO37" i="84"/>
  <c r="AN37" i="84"/>
  <c r="AM37" i="84"/>
  <c r="AL37" i="84"/>
  <c r="AK37" i="84"/>
  <c r="AY36" i="84"/>
  <c r="AX36" i="84"/>
  <c r="AW36" i="84"/>
  <c r="AV36" i="84"/>
  <c r="AU36" i="84"/>
  <c r="AT36" i="84"/>
  <c r="AS36" i="84"/>
  <c r="AR36" i="84"/>
  <c r="AQ36" i="84"/>
  <c r="AP36" i="84"/>
  <c r="AO36" i="84"/>
  <c r="AN36" i="84"/>
  <c r="AM36" i="84"/>
  <c r="AL36" i="84"/>
  <c r="AK36" i="84"/>
  <c r="AY35" i="84"/>
  <c r="AX35" i="84"/>
  <c r="AW35" i="84"/>
  <c r="AV35" i="84"/>
  <c r="AU35" i="84"/>
  <c r="AT35" i="84"/>
  <c r="AS35" i="84"/>
  <c r="AR35" i="84"/>
  <c r="AQ35" i="84"/>
  <c r="AP35" i="84"/>
  <c r="AO35" i="84"/>
  <c r="AN35" i="84"/>
  <c r="AM35" i="84"/>
  <c r="AL35" i="84"/>
  <c r="AK35" i="84"/>
  <c r="AY34" i="84"/>
  <c r="AX34" i="84"/>
  <c r="AW34" i="84"/>
  <c r="AV34" i="84"/>
  <c r="AU34" i="84"/>
  <c r="AT34" i="84"/>
  <c r="AS34" i="84"/>
  <c r="AR34" i="84"/>
  <c r="AQ34" i="84"/>
  <c r="AP34" i="84"/>
  <c r="AO34" i="84"/>
  <c r="AN34" i="84"/>
  <c r="AM34" i="84"/>
  <c r="AL34" i="84"/>
  <c r="AK34" i="84"/>
  <c r="AY33" i="84"/>
  <c r="AX33" i="84"/>
  <c r="AW33" i="84"/>
  <c r="AV33" i="84"/>
  <c r="AU33" i="84"/>
  <c r="AT33" i="84"/>
  <c r="AS33" i="84"/>
  <c r="AR33" i="84"/>
  <c r="AQ33" i="84"/>
  <c r="AP33" i="84"/>
  <c r="AO33" i="84"/>
  <c r="AN33" i="84"/>
  <c r="AM33" i="84"/>
  <c r="AL33" i="84"/>
  <c r="AK33" i="84"/>
  <c r="AY32" i="84"/>
  <c r="AX32" i="84"/>
  <c r="AW32" i="84"/>
  <c r="AV32" i="84"/>
  <c r="AU32" i="84"/>
  <c r="AT32" i="84"/>
  <c r="AS32" i="84"/>
  <c r="AR32" i="84"/>
  <c r="AQ32" i="84"/>
  <c r="AP32" i="84"/>
  <c r="AO32" i="84"/>
  <c r="AN32" i="84"/>
  <c r="AM32" i="84"/>
  <c r="AL32" i="84"/>
  <c r="AK32" i="84"/>
  <c r="AY31" i="84"/>
  <c r="AX31" i="84"/>
  <c r="AW31" i="84"/>
  <c r="AV31" i="84"/>
  <c r="AU31" i="84"/>
  <c r="AT31" i="84"/>
  <c r="AS31" i="84"/>
  <c r="AR31" i="84"/>
  <c r="AQ31" i="84"/>
  <c r="AP31" i="84"/>
  <c r="AO31" i="84"/>
  <c r="AN31" i="84"/>
  <c r="AM31" i="84"/>
  <c r="AL31" i="84"/>
  <c r="AK31" i="84"/>
  <c r="AY30" i="84"/>
  <c r="AX30" i="84"/>
  <c r="AW30" i="84"/>
  <c r="AV30" i="84"/>
  <c r="AU30" i="84"/>
  <c r="AT30" i="84"/>
  <c r="AS30" i="84"/>
  <c r="AR30" i="84"/>
  <c r="AQ30" i="84"/>
  <c r="AP30" i="84"/>
  <c r="AO30" i="84"/>
  <c r="AN30" i="84"/>
  <c r="AM30" i="84"/>
  <c r="AL30" i="84"/>
  <c r="AK30" i="84"/>
  <c r="AY29" i="84"/>
  <c r="AX29" i="84"/>
  <c r="AW29" i="84"/>
  <c r="AV29" i="84"/>
  <c r="AU29" i="84"/>
  <c r="AT29" i="84"/>
  <c r="AS29" i="84"/>
  <c r="AR29" i="84"/>
  <c r="AQ29" i="84"/>
  <c r="AP29" i="84"/>
  <c r="AO29" i="84"/>
  <c r="AN29" i="84"/>
  <c r="AM29" i="84"/>
  <c r="AL29" i="84"/>
  <c r="AK29" i="84"/>
  <c r="AZ26" i="84"/>
  <c r="AH23" i="84"/>
  <c r="AG23" i="84"/>
  <c r="AF23" i="84"/>
  <c r="AE23" i="84"/>
  <c r="AD23" i="84"/>
  <c r="AC23" i="84"/>
  <c r="AB23" i="84"/>
  <c r="AA23" i="84"/>
  <c r="Z23" i="84"/>
  <c r="Y23" i="84"/>
  <c r="X23" i="84"/>
  <c r="W23" i="84"/>
  <c r="V23" i="84"/>
  <c r="U23" i="84"/>
  <c r="T23" i="84"/>
  <c r="P23" i="84"/>
  <c r="O23" i="84"/>
  <c r="N23" i="84"/>
  <c r="AW23" i="84" s="1"/>
  <c r="M23" i="84"/>
  <c r="L23" i="84"/>
  <c r="K23" i="84"/>
  <c r="J23" i="84"/>
  <c r="I23" i="84"/>
  <c r="H23" i="84"/>
  <c r="G23" i="84"/>
  <c r="AP23" i="84" s="1"/>
  <c r="F23" i="84"/>
  <c r="E23" i="84"/>
  <c r="D23" i="84"/>
  <c r="C23" i="84"/>
  <c r="B23" i="84"/>
  <c r="AH22" i="84"/>
  <c r="AG22" i="84"/>
  <c r="AF22" i="84"/>
  <c r="AE22" i="84"/>
  <c r="AD22" i="84"/>
  <c r="AC22" i="84"/>
  <c r="AB22" i="84"/>
  <c r="AA22" i="84"/>
  <c r="Z22" i="84"/>
  <c r="Y22" i="84"/>
  <c r="X22" i="84"/>
  <c r="W22" i="84"/>
  <c r="V22" i="84"/>
  <c r="U22" i="84"/>
  <c r="T22" i="84"/>
  <c r="P22" i="84"/>
  <c r="O22" i="84"/>
  <c r="N22" i="84"/>
  <c r="M22" i="84"/>
  <c r="L22" i="84"/>
  <c r="K22" i="84"/>
  <c r="J22" i="84"/>
  <c r="AS22" i="84" s="1"/>
  <c r="I22" i="84"/>
  <c r="H22" i="84"/>
  <c r="G22" i="84"/>
  <c r="F22" i="84"/>
  <c r="E22" i="84"/>
  <c r="D22" i="84"/>
  <c r="C22" i="84"/>
  <c r="B22" i="84"/>
  <c r="AH21" i="84"/>
  <c r="AG21" i="84"/>
  <c r="AF21" i="84"/>
  <c r="AE21" i="84"/>
  <c r="AD21" i="84"/>
  <c r="AC21" i="84"/>
  <c r="AB21" i="84"/>
  <c r="AA21" i="84"/>
  <c r="Z21" i="84"/>
  <c r="Y21" i="84"/>
  <c r="X21" i="84"/>
  <c r="W21" i="84"/>
  <c r="V21" i="84"/>
  <c r="U21" i="84"/>
  <c r="T21" i="84"/>
  <c r="P21" i="84"/>
  <c r="O21" i="84"/>
  <c r="N21" i="84"/>
  <c r="M21" i="84"/>
  <c r="AV21" i="84" s="1"/>
  <c r="L21" i="84"/>
  <c r="K21" i="84"/>
  <c r="J21" i="84"/>
  <c r="I21" i="84"/>
  <c r="H21" i="84"/>
  <c r="G21" i="84"/>
  <c r="F21" i="84"/>
  <c r="E21" i="84"/>
  <c r="AN21" i="84" s="1"/>
  <c r="D21" i="84"/>
  <c r="AM21" i="84" s="1"/>
  <c r="C21" i="84"/>
  <c r="B21" i="84"/>
  <c r="AH20" i="84"/>
  <c r="AG20" i="84"/>
  <c r="AF20" i="84"/>
  <c r="AE20" i="84"/>
  <c r="AD20" i="84"/>
  <c r="AC20" i="84"/>
  <c r="AB20" i="84"/>
  <c r="AA20" i="84"/>
  <c r="Z20" i="84"/>
  <c r="AQ20" i="84" s="1"/>
  <c r="Y20" i="84"/>
  <c r="X20" i="84"/>
  <c r="W20" i="84"/>
  <c r="V20" i="84"/>
  <c r="U20" i="84"/>
  <c r="T20" i="84"/>
  <c r="P20" i="84"/>
  <c r="O20" i="84"/>
  <c r="N20" i="84"/>
  <c r="M20" i="84"/>
  <c r="L20" i="84"/>
  <c r="K20" i="84"/>
  <c r="J20" i="84"/>
  <c r="I20" i="84"/>
  <c r="H20" i="84"/>
  <c r="G20" i="84"/>
  <c r="AP20" i="84" s="1"/>
  <c r="F20" i="84"/>
  <c r="E20" i="84"/>
  <c r="D20" i="84"/>
  <c r="C20" i="84"/>
  <c r="B20" i="84"/>
  <c r="AS19" i="84"/>
  <c r="AY18" i="84"/>
  <c r="AX18" i="84"/>
  <c r="AW18" i="84"/>
  <c r="AV18" i="84"/>
  <c r="AU18" i="84"/>
  <c r="AT18" i="84"/>
  <c r="AS18" i="84"/>
  <c r="AR18" i="84"/>
  <c r="AQ18" i="84"/>
  <c r="AP18" i="84"/>
  <c r="AO18" i="84"/>
  <c r="AN18" i="84"/>
  <c r="AM18" i="84"/>
  <c r="AL18" i="84"/>
  <c r="AK18" i="84"/>
  <c r="AY17" i="84"/>
  <c r="AX17" i="84"/>
  <c r="AW17" i="84"/>
  <c r="AV17" i="84"/>
  <c r="AU17" i="84"/>
  <c r="AT17" i="84"/>
  <c r="AS17" i="84"/>
  <c r="AR17" i="84"/>
  <c r="AQ17" i="84"/>
  <c r="AP17" i="84"/>
  <c r="AO17" i="84"/>
  <c r="AN17" i="84"/>
  <c r="AM17" i="84"/>
  <c r="AL17" i="84"/>
  <c r="AK17" i="84"/>
  <c r="AY16" i="84"/>
  <c r="AX16" i="84"/>
  <c r="AW16" i="84"/>
  <c r="AV16" i="84"/>
  <c r="AU16" i="84"/>
  <c r="AT16" i="84"/>
  <c r="AS16" i="84"/>
  <c r="AR16" i="84"/>
  <c r="AQ16" i="84"/>
  <c r="AP16" i="84"/>
  <c r="AO16" i="84"/>
  <c r="AN16" i="84"/>
  <c r="AM16" i="84"/>
  <c r="AL16" i="84"/>
  <c r="AK16" i="84"/>
  <c r="AY15" i="84"/>
  <c r="AX15" i="84"/>
  <c r="AW15" i="84"/>
  <c r="AV15" i="84"/>
  <c r="AU15" i="84"/>
  <c r="AT15" i="84"/>
  <c r="AS15" i="84"/>
  <c r="AR15" i="84"/>
  <c r="AQ15" i="84"/>
  <c r="AP15" i="84"/>
  <c r="AO15" i="84"/>
  <c r="AN15" i="84"/>
  <c r="AM15" i="84"/>
  <c r="AL15" i="84"/>
  <c r="AK15" i="84"/>
  <c r="AY14" i="84"/>
  <c r="AX14" i="84"/>
  <c r="AW14" i="84"/>
  <c r="AV14" i="84"/>
  <c r="AU14" i="84"/>
  <c r="AT14" i="84"/>
  <c r="AS14" i="84"/>
  <c r="AR14" i="84"/>
  <c r="AQ14" i="84"/>
  <c r="AP14" i="84"/>
  <c r="AO14" i="84"/>
  <c r="AN14" i="84"/>
  <c r="AM14" i="84"/>
  <c r="AL14" i="84"/>
  <c r="AK14" i="84"/>
  <c r="AY13" i="84"/>
  <c r="AX13" i="84"/>
  <c r="AW13" i="84"/>
  <c r="AV13" i="84"/>
  <c r="AU13" i="84"/>
  <c r="AT13" i="84"/>
  <c r="AS13" i="84"/>
  <c r="AR13" i="84"/>
  <c r="AQ13" i="84"/>
  <c r="AP13" i="84"/>
  <c r="AO13" i="84"/>
  <c r="AN13" i="84"/>
  <c r="AM13" i="84"/>
  <c r="AL13" i="84"/>
  <c r="AK13" i="84"/>
  <c r="AY12" i="84"/>
  <c r="AX12" i="84"/>
  <c r="AW12" i="84"/>
  <c r="AV12" i="84"/>
  <c r="AU12" i="84"/>
  <c r="AT12" i="84"/>
  <c r="AS12" i="84"/>
  <c r="AR12" i="84"/>
  <c r="AQ12" i="84"/>
  <c r="AP12" i="84"/>
  <c r="AO12" i="84"/>
  <c r="AN12" i="84"/>
  <c r="AM12" i="84"/>
  <c r="AL12" i="84"/>
  <c r="AK12" i="84"/>
  <c r="AY11" i="84"/>
  <c r="AX11" i="84"/>
  <c r="AW11" i="84"/>
  <c r="AV11" i="84"/>
  <c r="AU11" i="84"/>
  <c r="AT11" i="84"/>
  <c r="AS11" i="84"/>
  <c r="AR11" i="84"/>
  <c r="AQ11" i="84"/>
  <c r="AP11" i="84"/>
  <c r="AO11" i="84"/>
  <c r="AN11" i="84"/>
  <c r="AM11" i="84"/>
  <c r="AL11" i="84"/>
  <c r="AK11" i="84"/>
  <c r="AY10" i="84"/>
  <c r="AX10" i="84"/>
  <c r="AW10" i="84"/>
  <c r="AV10" i="84"/>
  <c r="AU10" i="84"/>
  <c r="AT10" i="84"/>
  <c r="AS10" i="84"/>
  <c r="AR10" i="84"/>
  <c r="AQ10" i="84"/>
  <c r="AP10" i="84"/>
  <c r="AO10" i="84"/>
  <c r="AN10" i="84"/>
  <c r="AM10" i="84"/>
  <c r="AL10" i="84"/>
  <c r="AK10" i="84"/>
  <c r="AY9" i="84"/>
  <c r="AX9" i="84"/>
  <c r="AW9" i="84"/>
  <c r="AV9" i="84"/>
  <c r="AU9" i="84"/>
  <c r="AT9" i="84"/>
  <c r="AS9" i="84"/>
  <c r="AR9" i="84"/>
  <c r="AQ9" i="84"/>
  <c r="AP9" i="84"/>
  <c r="AO9" i="84"/>
  <c r="AN9" i="84"/>
  <c r="AM9" i="84"/>
  <c r="AL9" i="84"/>
  <c r="AK9" i="84"/>
  <c r="AY8" i="84"/>
  <c r="AX8" i="84"/>
  <c r="AW8" i="84"/>
  <c r="AV8" i="84"/>
  <c r="AU8" i="84"/>
  <c r="AT8" i="84"/>
  <c r="AS8" i="84"/>
  <c r="AR8" i="84"/>
  <c r="AQ8" i="84"/>
  <c r="AP8" i="84"/>
  <c r="AO8" i="84"/>
  <c r="AN8" i="84"/>
  <c r="AM8" i="84"/>
  <c r="AL8" i="84"/>
  <c r="AK8" i="84"/>
  <c r="AY7" i="84"/>
  <c r="AX7" i="84"/>
  <c r="AW7" i="84"/>
  <c r="AV7" i="84"/>
  <c r="AU7" i="84"/>
  <c r="AT7" i="84"/>
  <c r="AS7" i="84"/>
  <c r="AR7" i="84"/>
  <c r="AQ7" i="84"/>
  <c r="AP7" i="84"/>
  <c r="AO7" i="84"/>
  <c r="AN7" i="84"/>
  <c r="AM7" i="84"/>
  <c r="AL7" i="84"/>
  <c r="AK7" i="84"/>
  <c r="F34" i="83"/>
  <c r="E34" i="83"/>
  <c r="D34" i="83"/>
  <c r="C34" i="83"/>
  <c r="B34" i="83"/>
  <c r="S32" i="83"/>
  <c r="R32" i="83"/>
  <c r="R33" i="83" s="1"/>
  <c r="Q32" i="83"/>
  <c r="P32" i="83"/>
  <c r="P33" i="83" s="1"/>
  <c r="O32" i="83"/>
  <c r="N32" i="83"/>
  <c r="O33" i="83" s="1"/>
  <c r="M32" i="83"/>
  <c r="L32" i="83"/>
  <c r="L33" i="83" s="1"/>
  <c r="K32" i="83"/>
  <c r="K33" i="83" s="1"/>
  <c r="J32" i="83"/>
  <c r="I32" i="83"/>
  <c r="I33" i="83" s="1"/>
  <c r="H32" i="83"/>
  <c r="G32" i="83"/>
  <c r="G33" i="83" s="1"/>
  <c r="F32" i="83"/>
  <c r="E32" i="83"/>
  <c r="E33" i="83" s="1"/>
  <c r="D32" i="83"/>
  <c r="C32" i="83"/>
  <c r="B32" i="83"/>
  <c r="S31" i="83"/>
  <c r="R31" i="83"/>
  <c r="Q31" i="83"/>
  <c r="P31" i="83"/>
  <c r="O31" i="83"/>
  <c r="N31" i="83"/>
  <c r="M31" i="83"/>
  <c r="L31" i="83"/>
  <c r="K31" i="83"/>
  <c r="J31" i="83"/>
  <c r="I31" i="83"/>
  <c r="H31" i="83"/>
  <c r="G31" i="83"/>
  <c r="F31" i="83"/>
  <c r="E31" i="83"/>
  <c r="D31" i="83"/>
  <c r="C31" i="83"/>
  <c r="S29" i="83"/>
  <c r="R29" i="83"/>
  <c r="Q29" i="83"/>
  <c r="P29" i="83"/>
  <c r="O29" i="83"/>
  <c r="N29" i="83"/>
  <c r="M29" i="83"/>
  <c r="L29" i="83"/>
  <c r="K29" i="83"/>
  <c r="J29" i="83"/>
  <c r="I29" i="83"/>
  <c r="H29" i="83"/>
  <c r="G29" i="83"/>
  <c r="F29" i="83"/>
  <c r="E29" i="83"/>
  <c r="D29" i="83"/>
  <c r="C29" i="83"/>
  <c r="T26" i="83"/>
  <c r="F23" i="83"/>
  <c r="E23" i="83"/>
  <c r="D23" i="83"/>
  <c r="C23" i="83"/>
  <c r="B23" i="83"/>
  <c r="S21" i="83"/>
  <c r="S22" i="83" s="1"/>
  <c r="R21" i="83"/>
  <c r="Q21" i="83"/>
  <c r="Q22" i="83" s="1"/>
  <c r="P21" i="83"/>
  <c r="P22" i="83" s="1"/>
  <c r="O21" i="83"/>
  <c r="N21" i="83"/>
  <c r="O22" i="83" s="1"/>
  <c r="M21" i="83"/>
  <c r="L21" i="83"/>
  <c r="L22" i="83" s="1"/>
  <c r="K21" i="83"/>
  <c r="K22" i="83" s="1"/>
  <c r="J21" i="83"/>
  <c r="I21" i="83"/>
  <c r="H21" i="83"/>
  <c r="H22" i="83" s="1"/>
  <c r="G21" i="83"/>
  <c r="F21" i="83"/>
  <c r="G22" i="83" s="1"/>
  <c r="E21" i="83"/>
  <c r="D21" i="83"/>
  <c r="C21" i="83"/>
  <c r="B21" i="83"/>
  <c r="S20" i="83"/>
  <c r="R20" i="83"/>
  <c r="Q20" i="83"/>
  <c r="P20" i="83"/>
  <c r="O20" i="83"/>
  <c r="N20" i="83"/>
  <c r="M20" i="83"/>
  <c r="L20" i="83"/>
  <c r="K20" i="83"/>
  <c r="J20" i="83"/>
  <c r="I20" i="83"/>
  <c r="H20" i="83"/>
  <c r="G20" i="83"/>
  <c r="F20" i="83"/>
  <c r="E20" i="83"/>
  <c r="D20" i="83"/>
  <c r="C20" i="83"/>
  <c r="S18" i="83"/>
  <c r="R18" i="83"/>
  <c r="Q18" i="83"/>
  <c r="P18" i="83"/>
  <c r="O18" i="83"/>
  <c r="N18" i="83"/>
  <c r="M18" i="83"/>
  <c r="L18" i="83"/>
  <c r="K18" i="83"/>
  <c r="J18" i="83"/>
  <c r="I18" i="83"/>
  <c r="H18" i="83"/>
  <c r="G18" i="83"/>
  <c r="F18" i="83"/>
  <c r="E18" i="83"/>
  <c r="D18" i="83"/>
  <c r="C18" i="83"/>
  <c r="T15" i="83"/>
  <c r="F12" i="83"/>
  <c r="E12" i="83"/>
  <c r="D12" i="83"/>
  <c r="C12" i="83"/>
  <c r="B12" i="83"/>
  <c r="S11" i="83"/>
  <c r="S10" i="83"/>
  <c r="R10" i="83"/>
  <c r="R11" i="83" s="1"/>
  <c r="Q10" i="83"/>
  <c r="Q11" i="83" s="1"/>
  <c r="P10" i="83"/>
  <c r="P11" i="83" s="1"/>
  <c r="O10" i="83"/>
  <c r="O11" i="83" s="1"/>
  <c r="N10" i="83"/>
  <c r="M10" i="83"/>
  <c r="L10" i="83"/>
  <c r="K10" i="83"/>
  <c r="I10" i="83"/>
  <c r="H10" i="83"/>
  <c r="G10" i="83"/>
  <c r="F10" i="83"/>
  <c r="F11" i="83" s="1"/>
  <c r="E10" i="83"/>
  <c r="D10" i="83"/>
  <c r="C10" i="83"/>
  <c r="C11" i="83" s="1"/>
  <c r="B10" i="83"/>
  <c r="S9" i="83"/>
  <c r="R9" i="83"/>
  <c r="Q9" i="83"/>
  <c r="P9" i="83"/>
  <c r="O9" i="83"/>
  <c r="N9" i="83"/>
  <c r="M9" i="83"/>
  <c r="L9" i="83"/>
  <c r="K9" i="83"/>
  <c r="J9" i="83"/>
  <c r="I9" i="83"/>
  <c r="H9" i="83"/>
  <c r="G9" i="83"/>
  <c r="F9" i="83"/>
  <c r="E9" i="83"/>
  <c r="D9" i="83"/>
  <c r="C9" i="83"/>
  <c r="S7" i="83"/>
  <c r="R7" i="83"/>
  <c r="Q7" i="83"/>
  <c r="P7" i="83"/>
  <c r="O7" i="83"/>
  <c r="N7" i="83"/>
  <c r="M7" i="83"/>
  <c r="L7" i="83"/>
  <c r="I7" i="83"/>
  <c r="H7" i="83"/>
  <c r="G7" i="83"/>
  <c r="F7" i="83"/>
  <c r="E7" i="83"/>
  <c r="D7" i="83"/>
  <c r="C7" i="83"/>
  <c r="J6" i="83"/>
  <c r="K7" i="83" s="1"/>
  <c r="AW41" i="85" l="1"/>
  <c r="AR21" i="85"/>
  <c r="AN45" i="85"/>
  <c r="AW19" i="85"/>
  <c r="AO22" i="85"/>
  <c r="AT20" i="85"/>
  <c r="AK41" i="85"/>
  <c r="AV64" i="85"/>
  <c r="AO66" i="85"/>
  <c r="AM21" i="85"/>
  <c r="AR44" i="85"/>
  <c r="AS65" i="85"/>
  <c r="AM67" i="85"/>
  <c r="AO23" i="85"/>
  <c r="AW23" i="85"/>
  <c r="AP20" i="85"/>
  <c r="AL23" i="85"/>
  <c r="AU20" i="85"/>
  <c r="AN22" i="85"/>
  <c r="AV22" i="85"/>
  <c r="AL42" i="85"/>
  <c r="AX42" i="85"/>
  <c r="AT43" i="85"/>
  <c r="AO45" i="85"/>
  <c r="AS45" i="85"/>
  <c r="AS64" i="85"/>
  <c r="AP66" i="85"/>
  <c r="AQ21" i="85"/>
  <c r="AY21" i="85"/>
  <c r="AK23" i="85"/>
  <c r="AO41" i="85"/>
  <c r="AV44" i="85"/>
  <c r="AY63" i="85"/>
  <c r="AS23" i="85"/>
  <c r="AP41" i="85"/>
  <c r="AW44" i="85"/>
  <c r="AK66" i="85"/>
  <c r="AO19" i="85"/>
  <c r="AS19" i="85"/>
  <c r="AU43" i="85"/>
  <c r="AY43" i="85"/>
  <c r="AT45" i="85"/>
  <c r="AT63" i="85"/>
  <c r="AX63" i="85"/>
  <c r="AM64" i="85"/>
  <c r="AQ64" i="85"/>
  <c r="AU64" i="85"/>
  <c r="AR65" i="85"/>
  <c r="AL67" i="85"/>
  <c r="AX67" i="85"/>
  <c r="AY19" i="85"/>
  <c r="AM20" i="85"/>
  <c r="AQ22" i="85"/>
  <c r="AY22" i="85"/>
  <c r="AL41" i="85"/>
  <c r="AP43" i="85"/>
  <c r="AS44" i="85"/>
  <c r="AL63" i="85"/>
  <c r="AL66" i="85"/>
  <c r="AY67" i="85"/>
  <c r="AP23" i="85"/>
  <c r="AT23" i="85"/>
  <c r="AX23" i="85"/>
  <c r="AN19" i="85"/>
  <c r="AR19" i="85"/>
  <c r="AV19" i="85"/>
  <c r="AN20" i="85"/>
  <c r="AR20" i="85"/>
  <c r="AV20" i="85"/>
  <c r="AN21" i="85"/>
  <c r="AR22" i="85"/>
  <c r="AQ41" i="85"/>
  <c r="AU41" i="85"/>
  <c r="AY41" i="85"/>
  <c r="AU42" i="85"/>
  <c r="AM43" i="85"/>
  <c r="AL44" i="85"/>
  <c r="AP44" i="85"/>
  <c r="AX44" i="85"/>
  <c r="AL45" i="85"/>
  <c r="AP45" i="85"/>
  <c r="AQ63" i="85"/>
  <c r="AU63" i="85"/>
  <c r="AN64" i="85"/>
  <c r="AR64" i="85"/>
  <c r="AL65" i="85"/>
  <c r="AT65" i="85"/>
  <c r="AX65" i="85"/>
  <c r="AQ66" i="85"/>
  <c r="AU66" i="85"/>
  <c r="AY66" i="85"/>
  <c r="AN67" i="85"/>
  <c r="AR67" i="85"/>
  <c r="AV67" i="85"/>
  <c r="AK19" i="85"/>
  <c r="AK20" i="85"/>
  <c r="AO20" i="85"/>
  <c r="AS20" i="85"/>
  <c r="AW20" i="85"/>
  <c r="AK21" i="85"/>
  <c r="AS21" i="85"/>
  <c r="AW21" i="85"/>
  <c r="AK22" i="85"/>
  <c r="AW22" i="85"/>
  <c r="AN41" i="85"/>
  <c r="AR41" i="85"/>
  <c r="AV41" i="85"/>
  <c r="AN42" i="85"/>
  <c r="AR42" i="85"/>
  <c r="AV42" i="85"/>
  <c r="AR43" i="85"/>
  <c r="AV43" i="85"/>
  <c r="AM44" i="85"/>
  <c r="AU44" i="85"/>
  <c r="AY44" i="85"/>
  <c r="AM45" i="85"/>
  <c r="AU45" i="85"/>
  <c r="AY45" i="85"/>
  <c r="AN63" i="85"/>
  <c r="AR63" i="85"/>
  <c r="AK64" i="85"/>
  <c r="AO64" i="85"/>
  <c r="AW64" i="85"/>
  <c r="AM65" i="85"/>
  <c r="AQ65" i="85"/>
  <c r="AU65" i="85"/>
  <c r="AY65" i="85"/>
  <c r="AN66" i="85"/>
  <c r="AR66" i="85"/>
  <c r="AV66" i="85"/>
  <c r="AK67" i="85"/>
  <c r="AO67" i="85"/>
  <c r="AS67" i="85"/>
  <c r="AW67" i="85"/>
  <c r="AM19" i="85"/>
  <c r="AQ19" i="85"/>
  <c r="AU19" i="85"/>
  <c r="AQ20" i="85"/>
  <c r="AU21" i="85"/>
  <c r="AM22" i="85"/>
  <c r="AU22" i="85"/>
  <c r="AX41" i="85"/>
  <c r="AP42" i="85"/>
  <c r="AL43" i="85"/>
  <c r="AX43" i="85"/>
  <c r="AO44" i="85"/>
  <c r="AW45" i="85"/>
  <c r="AP63" i="85"/>
  <c r="AY64" i="85"/>
  <c r="AK65" i="85"/>
  <c r="AO65" i="85"/>
  <c r="AX66" i="85"/>
  <c r="AU67" i="85"/>
  <c r="AR23" i="85"/>
  <c r="AV23" i="85"/>
  <c r="AP19" i="85"/>
  <c r="AT19" i="85"/>
  <c r="AX20" i="85"/>
  <c r="AL21" i="85"/>
  <c r="AP21" i="85"/>
  <c r="AT21" i="85"/>
  <c r="AX21" i="85"/>
  <c r="AP22" i="85"/>
  <c r="AT22" i="85"/>
  <c r="AX22" i="85"/>
  <c r="AS41" i="85"/>
  <c r="AK42" i="85"/>
  <c r="AO42" i="85"/>
  <c r="AS42" i="85"/>
  <c r="AK43" i="85"/>
  <c r="AO43" i="85"/>
  <c r="AS43" i="85"/>
  <c r="AR45" i="85"/>
  <c r="AV45" i="85"/>
  <c r="AK63" i="85"/>
  <c r="AO63" i="85"/>
  <c r="AS63" i="85"/>
  <c r="AW63" i="85"/>
  <c r="AL64" i="85"/>
  <c r="AP64" i="85"/>
  <c r="AT64" i="85"/>
  <c r="AX64" i="85"/>
  <c r="AV65" i="85"/>
  <c r="AS66" i="85"/>
  <c r="AW66" i="85"/>
  <c r="AP67" i="85"/>
  <c r="AT67" i="85"/>
  <c r="Y68" i="77"/>
  <c r="O117" i="42"/>
  <c r="O115" i="42"/>
  <c r="O113" i="42"/>
  <c r="O111" i="42"/>
  <c r="U6" i="42"/>
  <c r="U31" i="42" s="1"/>
  <c r="P116" i="42"/>
  <c r="P114" i="42"/>
  <c r="P112" i="42"/>
  <c r="P110" i="42"/>
  <c r="P109" i="42"/>
  <c r="O116" i="42"/>
  <c r="O114" i="42"/>
  <c r="O112" i="42"/>
  <c r="O110" i="42"/>
  <c r="O109" i="42"/>
  <c r="P117" i="42"/>
  <c r="P115" i="42"/>
  <c r="P113" i="42"/>
  <c r="P111" i="42"/>
  <c r="Y23" i="42"/>
  <c r="Y15" i="42"/>
  <c r="X16" i="37"/>
  <c r="P78" i="70"/>
  <c r="P38" i="70"/>
  <c r="P34" i="70"/>
  <c r="Q85" i="67"/>
  <c r="Q82" i="67" s="1"/>
  <c r="P85" i="67"/>
  <c r="P82" i="67" s="1"/>
  <c r="Q41" i="67"/>
  <c r="Q38" i="67" s="1"/>
  <c r="P41" i="67"/>
  <c r="P38" i="67" s="1"/>
  <c r="P40" i="4"/>
  <c r="P123" i="4"/>
  <c r="P117" i="4"/>
  <c r="P42" i="4"/>
  <c r="P129" i="4" s="1"/>
  <c r="Q42" i="4"/>
  <c r="Q129" i="4" s="1"/>
  <c r="P131" i="4"/>
  <c r="Q82" i="4"/>
  <c r="Q85" i="4"/>
  <c r="Q38" i="4"/>
  <c r="Q125" i="4" s="1"/>
  <c r="Q41" i="4"/>
  <c r="Q128" i="4" s="1"/>
  <c r="Q82" i="68"/>
  <c r="Q85" i="68"/>
  <c r="P85" i="68"/>
  <c r="P82" i="68" s="1"/>
  <c r="O47" i="2"/>
  <c r="AP19" i="84"/>
  <c r="AV20" i="84"/>
  <c r="AV43" i="84"/>
  <c r="AM23" i="84"/>
  <c r="AX19" i="84"/>
  <c r="AL44" i="84"/>
  <c r="AM44" i="84"/>
  <c r="AV63" i="84"/>
  <c r="AN20" i="84"/>
  <c r="AO43" i="84"/>
  <c r="AM67" i="84"/>
  <c r="AP41" i="84"/>
  <c r="AU20" i="84"/>
  <c r="AM20" i="84"/>
  <c r="AK22" i="84"/>
  <c r="AL23" i="84"/>
  <c r="AT41" i="84"/>
  <c r="AS44" i="84"/>
  <c r="AU63" i="84"/>
  <c r="AO19" i="84"/>
  <c r="AV41" i="84"/>
  <c r="AW41" i="84"/>
  <c r="AT45" i="84"/>
  <c r="AU67" i="84"/>
  <c r="AO22" i="84"/>
  <c r="AY63" i="84"/>
  <c r="AX65" i="84"/>
  <c r="AX66" i="84"/>
  <c r="AV67" i="84"/>
  <c r="AP22" i="84"/>
  <c r="AQ23" i="84"/>
  <c r="AY42" i="84"/>
  <c r="AX44" i="84"/>
  <c r="AY65" i="84"/>
  <c r="AY41" i="84"/>
  <c r="AK64" i="84"/>
  <c r="AY66" i="84"/>
  <c r="AU66" i="84"/>
  <c r="AS23" i="84"/>
  <c r="AK43" i="84"/>
  <c r="AK65" i="84"/>
  <c r="AK66" i="84"/>
  <c r="AT19" i="84"/>
  <c r="AR21" i="84"/>
  <c r="AL41" i="84"/>
  <c r="AL43" i="84"/>
  <c r="AL65" i="84"/>
  <c r="AS21" i="84"/>
  <c r="AT22" i="84"/>
  <c r="AM41" i="84"/>
  <c r="AN63" i="84"/>
  <c r="AN64" i="84"/>
  <c r="AM65" i="84"/>
  <c r="AK67" i="84"/>
  <c r="AS45" i="84"/>
  <c r="AN42" i="84"/>
  <c r="AO64" i="84"/>
  <c r="AN65" i="84"/>
  <c r="AV22" i="84"/>
  <c r="AP64" i="84"/>
  <c r="AX23" i="84"/>
  <c r="AQ63" i="84"/>
  <c r="AP66" i="84"/>
  <c r="AY19" i="84"/>
  <c r="AQ41" i="84"/>
  <c r="AR63" i="84"/>
  <c r="AV42" i="84"/>
  <c r="AX21" i="84"/>
  <c r="AR42" i="84"/>
  <c r="AS63" i="84"/>
  <c r="AL20" i="84"/>
  <c r="AY21" i="84"/>
  <c r="AS41" i="84"/>
  <c r="AS42" i="84"/>
  <c r="AT63" i="84"/>
  <c r="AS65" i="84"/>
  <c r="AS66" i="84"/>
  <c r="AT66" i="84"/>
  <c r="AQ21" i="84"/>
  <c r="AM22" i="84"/>
  <c r="AY23" i="84"/>
  <c r="AX42" i="84"/>
  <c r="AT43" i="84"/>
  <c r="AL45" i="84"/>
  <c r="AX64" i="84"/>
  <c r="AL66" i="84"/>
  <c r="AT67" i="84"/>
  <c r="AN22" i="84"/>
  <c r="AU43" i="84"/>
  <c r="AQ44" i="84"/>
  <c r="AM45" i="84"/>
  <c r="AO63" i="84"/>
  <c r="AM66" i="84"/>
  <c r="AW20" i="84"/>
  <c r="AK23" i="84"/>
  <c r="AN41" i="84"/>
  <c r="AR44" i="84"/>
  <c r="AN45" i="84"/>
  <c r="AP63" i="84"/>
  <c r="AT65" i="84"/>
  <c r="AN66" i="84"/>
  <c r="AK19" i="84"/>
  <c r="AX20" i="84"/>
  <c r="AT21" i="84"/>
  <c r="AO41" i="84"/>
  <c r="AK42" i="84"/>
  <c r="AW43" i="84"/>
  <c r="AO45" i="84"/>
  <c r="AU65" i="84"/>
  <c r="AU21" i="84"/>
  <c r="AQ22" i="84"/>
  <c r="AL42" i="84"/>
  <c r="AX43" i="84"/>
  <c r="AT44" i="84"/>
  <c r="AP45" i="84"/>
  <c r="AL64" i="84"/>
  <c r="AV65" i="84"/>
  <c r="AX67" i="84"/>
  <c r="AM19" i="84"/>
  <c r="AR22" i="84"/>
  <c r="AN23" i="84"/>
  <c r="AU44" i="84"/>
  <c r="AQ45" i="84"/>
  <c r="AM64" i="84"/>
  <c r="AQ66" i="84"/>
  <c r="AY67" i="84"/>
  <c r="AL67" i="84"/>
  <c r="AN19" i="84"/>
  <c r="AK20" i="84"/>
  <c r="AW21" i="84"/>
  <c r="AO23" i="84"/>
  <c r="AR41" i="84"/>
  <c r="AV44" i="84"/>
  <c r="AR45" i="84"/>
  <c r="AR66" i="84"/>
  <c r="AQ19" i="84"/>
  <c r="AR23" i="84"/>
  <c r="AQ42" i="84"/>
  <c r="AM43" i="84"/>
  <c r="AY44" i="84"/>
  <c r="AU45" i="84"/>
  <c r="AW63" i="84"/>
  <c r="AR19" i="84"/>
  <c r="AO20" i="84"/>
  <c r="AK21" i="84"/>
  <c r="AW22" i="84"/>
  <c r="AN43" i="84"/>
  <c r="AV45" i="84"/>
  <c r="AX63" i="84"/>
  <c r="AR64" i="84"/>
  <c r="AV66" i="84"/>
  <c r="AN67" i="84"/>
  <c r="AU22" i="84"/>
  <c r="AP42" i="84"/>
  <c r="AL21" i="84"/>
  <c r="AX22" i="84"/>
  <c r="AT23" i="84"/>
  <c r="AK44" i="84"/>
  <c r="AW45" i="84"/>
  <c r="AS64" i="84"/>
  <c r="AW66" i="84"/>
  <c r="AO67" i="84"/>
  <c r="AU23" i="84"/>
  <c r="AX41" i="84"/>
  <c r="AT42" i="84"/>
  <c r="AX45" i="84"/>
  <c r="AT64" i="84"/>
  <c r="AP67" i="84"/>
  <c r="AO42" i="84"/>
  <c r="AU19" i="84"/>
  <c r="AR20" i="84"/>
  <c r="AV23" i="84"/>
  <c r="AU42" i="84"/>
  <c r="AQ43" i="84"/>
  <c r="AY45" i="84"/>
  <c r="AK63" i="84"/>
  <c r="AO65" i="84"/>
  <c r="AW44" i="84"/>
  <c r="AV19" i="84"/>
  <c r="AS20" i="84"/>
  <c r="AO21" i="84"/>
  <c r="AR43" i="84"/>
  <c r="AN44" i="84"/>
  <c r="AL63" i="84"/>
  <c r="AP65" i="84"/>
  <c r="AW19" i="84"/>
  <c r="AT20" i="84"/>
  <c r="AP21" i="84"/>
  <c r="AL22" i="84"/>
  <c r="AK41" i="84"/>
  <c r="AW42" i="84"/>
  <c r="AO44" i="84"/>
  <c r="AK45" i="84"/>
  <c r="AW64" i="84"/>
  <c r="AQ65" i="84"/>
  <c r="AS67" i="84"/>
  <c r="G11" i="83"/>
  <c r="I22" i="83"/>
  <c r="L11" i="83"/>
  <c r="R22" i="83"/>
  <c r="F33" i="83"/>
  <c r="M33" i="83"/>
  <c r="N22" i="83"/>
  <c r="J22" i="83"/>
  <c r="C33" i="83"/>
  <c r="S33" i="83"/>
  <c r="M11" i="83"/>
  <c r="D33" i="83"/>
  <c r="M22" i="83"/>
  <c r="H33" i="83"/>
  <c r="J33" i="83"/>
  <c r="E11" i="83"/>
  <c r="D22" i="83"/>
  <c r="E22" i="83"/>
  <c r="H11" i="83"/>
  <c r="N11" i="83"/>
  <c r="F22" i="83"/>
  <c r="I11" i="83"/>
  <c r="Q33" i="83"/>
  <c r="A63" i="85"/>
  <c r="AI26" i="85"/>
  <c r="AZ26" i="85" s="1"/>
  <c r="AY42" i="85"/>
  <c r="AY22" i="84"/>
  <c r="AY43" i="84"/>
  <c r="AY64" i="84"/>
  <c r="AY20" i="84"/>
  <c r="N33" i="83"/>
  <c r="J10" i="83"/>
  <c r="J11" i="83" s="1"/>
  <c r="D11" i="83"/>
  <c r="C22" i="83"/>
  <c r="J7" i="83"/>
  <c r="Y31" i="42" l="1"/>
  <c r="P38" i="4"/>
  <c r="P125" i="4" s="1"/>
  <c r="P127" i="4"/>
  <c r="K11" i="83"/>
  <c r="P7" i="2" l="1"/>
  <c r="P10" i="2"/>
  <c r="P37" i="2"/>
  <c r="P32" i="2"/>
  <c r="P38" i="2"/>
  <c r="P39" i="2"/>
  <c r="P41" i="2"/>
  <c r="P42" i="2"/>
  <c r="P43" i="2"/>
  <c r="P44" i="2"/>
  <c r="P45" i="2"/>
  <c r="P46" i="2"/>
  <c r="M90" i="78"/>
  <c r="N90" i="78"/>
  <c r="M91" i="78"/>
  <c r="N91" i="78"/>
  <c r="Q92" i="78"/>
  <c r="V20" i="78"/>
  <c r="W20" i="78"/>
  <c r="X20" i="78"/>
  <c r="Z20" i="78"/>
  <c r="AA20" i="78"/>
  <c r="V56" i="78"/>
  <c r="W56" i="78"/>
  <c r="X56" i="78"/>
  <c r="Z56" i="78"/>
  <c r="AA56" i="78"/>
  <c r="R59" i="78"/>
  <c r="P40" i="2" l="1"/>
  <c r="P17" i="2"/>
  <c r="P47" i="2" s="1"/>
  <c r="V26" i="78"/>
  <c r="W23" i="78"/>
  <c r="AA25" i="78"/>
  <c r="T23" i="78"/>
  <c r="V23" i="78"/>
  <c r="X23" i="78"/>
  <c r="Z23" i="78"/>
  <c r="T24" i="78"/>
  <c r="W24" i="78"/>
  <c r="X24" i="78"/>
  <c r="Z24" i="78"/>
  <c r="T25" i="78"/>
  <c r="U25" i="78"/>
  <c r="X25" i="78"/>
  <c r="Z25" i="78"/>
  <c r="W26" i="78"/>
  <c r="X26" i="78"/>
  <c r="Z26" i="78"/>
  <c r="AA26" i="78"/>
  <c r="V27" i="78"/>
  <c r="X27" i="78"/>
  <c r="Z27" i="78"/>
  <c r="AA22" i="78"/>
  <c r="Z22" i="78"/>
  <c r="V22" i="78"/>
  <c r="T22" i="78"/>
  <c r="T8" i="78"/>
  <c r="U8" i="78"/>
  <c r="V8" i="78"/>
  <c r="W8" i="78"/>
  <c r="X8" i="78"/>
  <c r="Z8" i="78"/>
  <c r="AA8" i="78"/>
  <c r="T9" i="78"/>
  <c r="U9" i="78"/>
  <c r="V9" i="78"/>
  <c r="W9" i="78"/>
  <c r="X9" i="78"/>
  <c r="Z9" i="78"/>
  <c r="AA9" i="78"/>
  <c r="T10" i="78"/>
  <c r="U10" i="78"/>
  <c r="V10" i="78"/>
  <c r="W10" i="78"/>
  <c r="X10" i="78"/>
  <c r="Z10" i="78"/>
  <c r="AA10" i="78"/>
  <c r="T11" i="78"/>
  <c r="U11" i="78"/>
  <c r="V11" i="78"/>
  <c r="W11" i="78"/>
  <c r="X11" i="78"/>
  <c r="Z11" i="78"/>
  <c r="AA11" i="78"/>
  <c r="T12" i="78"/>
  <c r="U12" i="78"/>
  <c r="V12" i="78"/>
  <c r="W12" i="78"/>
  <c r="X12" i="78"/>
  <c r="Z12" i="78"/>
  <c r="AA12" i="78"/>
  <c r="T13" i="78"/>
  <c r="U13" i="78"/>
  <c r="V13" i="78"/>
  <c r="W13" i="78"/>
  <c r="X13" i="78"/>
  <c r="Z13" i="78"/>
  <c r="AA13" i="78"/>
  <c r="T14" i="78"/>
  <c r="U14" i="78"/>
  <c r="V14" i="78"/>
  <c r="W14" i="78"/>
  <c r="X14" i="78"/>
  <c r="Z14" i="78"/>
  <c r="AA14" i="78"/>
  <c r="AA7" i="78"/>
  <c r="Z7" i="78"/>
  <c r="X7" i="78"/>
  <c r="W7" i="78"/>
  <c r="V7" i="78"/>
  <c r="U7" i="78"/>
  <c r="T7" i="78"/>
  <c r="W22" i="78" l="1"/>
  <c r="U27" i="78"/>
  <c r="W25" i="78"/>
  <c r="V24" i="78"/>
  <c r="U23" i="78"/>
  <c r="V25" i="78"/>
  <c r="U24" i="78"/>
  <c r="AA27" i="78"/>
  <c r="AA23" i="78"/>
  <c r="U26" i="78"/>
  <c r="AA24" i="78"/>
  <c r="U22" i="78"/>
  <c r="W27" i="78"/>
  <c r="T26" i="78"/>
  <c r="T27" i="78"/>
  <c r="U63" i="78" l="1"/>
  <c r="V63" i="78"/>
  <c r="W63" i="78"/>
  <c r="X63" i="78"/>
  <c r="Z63" i="78"/>
  <c r="AA63" i="78"/>
  <c r="E93" i="78"/>
  <c r="F93" i="78"/>
  <c r="G93" i="78"/>
  <c r="J93" i="78"/>
  <c r="K93" i="78"/>
  <c r="M93" i="78"/>
  <c r="X60" i="78"/>
  <c r="Q93" i="78"/>
  <c r="C93" i="78"/>
  <c r="C79" i="78"/>
  <c r="D79" i="78"/>
  <c r="E79" i="78"/>
  <c r="F79" i="78"/>
  <c r="G79" i="78"/>
  <c r="H79" i="78"/>
  <c r="I79" i="78"/>
  <c r="J79" i="78"/>
  <c r="K79" i="78"/>
  <c r="L79" i="78"/>
  <c r="M79" i="78"/>
  <c r="N79" i="78"/>
  <c r="Q79" i="78"/>
  <c r="C80" i="78"/>
  <c r="D80" i="78"/>
  <c r="E80" i="78"/>
  <c r="F80" i="78"/>
  <c r="G80" i="78"/>
  <c r="H80" i="78"/>
  <c r="I80" i="78"/>
  <c r="J80" i="78"/>
  <c r="K80" i="78"/>
  <c r="L80" i="78"/>
  <c r="M80" i="78"/>
  <c r="N80" i="78"/>
  <c r="Q80" i="78"/>
  <c r="C81" i="78"/>
  <c r="D81" i="78"/>
  <c r="E81" i="78"/>
  <c r="F81" i="78"/>
  <c r="G81" i="78"/>
  <c r="H81" i="78"/>
  <c r="I81" i="78"/>
  <c r="J81" i="78"/>
  <c r="K81" i="78"/>
  <c r="L81" i="78"/>
  <c r="M81" i="78"/>
  <c r="N81" i="78"/>
  <c r="Q81" i="78"/>
  <c r="C82" i="78"/>
  <c r="D82" i="78"/>
  <c r="E82" i="78"/>
  <c r="F82" i="78"/>
  <c r="G82" i="78"/>
  <c r="H82" i="78"/>
  <c r="I82" i="78"/>
  <c r="J82" i="78"/>
  <c r="K82" i="78"/>
  <c r="L82" i="78"/>
  <c r="M82" i="78"/>
  <c r="N82" i="78"/>
  <c r="Q82" i="78"/>
  <c r="C83" i="78"/>
  <c r="D83" i="78"/>
  <c r="E83" i="78"/>
  <c r="F83" i="78"/>
  <c r="G83" i="78"/>
  <c r="H83" i="78"/>
  <c r="I83" i="78"/>
  <c r="J83" i="78"/>
  <c r="K83" i="78"/>
  <c r="L83" i="78"/>
  <c r="M83" i="78"/>
  <c r="N83" i="78"/>
  <c r="Q83" i="78"/>
  <c r="D84" i="78"/>
  <c r="F84" i="78"/>
  <c r="G84" i="78"/>
  <c r="H84" i="78"/>
  <c r="I84" i="78"/>
  <c r="J84" i="78"/>
  <c r="K84" i="78"/>
  <c r="L84" i="78"/>
  <c r="M84" i="78"/>
  <c r="N84" i="78"/>
  <c r="Q84" i="78"/>
  <c r="C85" i="78"/>
  <c r="D85" i="78"/>
  <c r="E85" i="78"/>
  <c r="F85" i="78"/>
  <c r="G85" i="78"/>
  <c r="H85" i="78"/>
  <c r="I85" i="78"/>
  <c r="J85" i="78"/>
  <c r="K85" i="78"/>
  <c r="L85" i="78"/>
  <c r="M85" i="78"/>
  <c r="N85" i="78"/>
  <c r="Q85" i="78"/>
  <c r="C86" i="78"/>
  <c r="D86" i="78"/>
  <c r="E86" i="78"/>
  <c r="F86" i="78"/>
  <c r="G86" i="78"/>
  <c r="H86" i="78"/>
  <c r="I86" i="78"/>
  <c r="J86" i="78"/>
  <c r="K86" i="78"/>
  <c r="L86" i="78"/>
  <c r="M86" i="78"/>
  <c r="N86" i="78"/>
  <c r="Q86" i="78"/>
  <c r="J87" i="78"/>
  <c r="K87" i="78"/>
  <c r="L87" i="78"/>
  <c r="M87" i="78"/>
  <c r="N87" i="78"/>
  <c r="Q87" i="78"/>
  <c r="J88" i="78"/>
  <c r="K88" i="78"/>
  <c r="L88" i="78"/>
  <c r="M88" i="78"/>
  <c r="N88" i="78"/>
  <c r="Q88" i="78"/>
  <c r="J89" i="78"/>
  <c r="K89" i="78"/>
  <c r="L89" i="78"/>
  <c r="M89" i="78"/>
  <c r="N89" i="78"/>
  <c r="Q89" i="78"/>
  <c r="D93" i="78"/>
  <c r="H93" i="78"/>
  <c r="I93" i="78"/>
  <c r="L93" i="78"/>
  <c r="C94" i="78"/>
  <c r="C95" i="78"/>
  <c r="C96" i="78"/>
  <c r="C98" i="78"/>
  <c r="C99" i="78"/>
  <c r="C100" i="78"/>
  <c r="D100" i="78"/>
  <c r="E100" i="78"/>
  <c r="F100" i="78"/>
  <c r="G100" i="78"/>
  <c r="H100" i="78"/>
  <c r="I100" i="78"/>
  <c r="J100" i="78"/>
  <c r="K100" i="78"/>
  <c r="L100" i="78"/>
  <c r="M100" i="78"/>
  <c r="N100" i="78"/>
  <c r="Q100" i="78"/>
  <c r="C65" i="78"/>
  <c r="D65" i="78"/>
  <c r="E65" i="78"/>
  <c r="F65" i="78"/>
  <c r="G65" i="78"/>
  <c r="H65" i="78"/>
  <c r="I65" i="78"/>
  <c r="J65" i="78"/>
  <c r="K65" i="78"/>
  <c r="L65" i="78"/>
  <c r="M65" i="78"/>
  <c r="N65" i="78"/>
  <c r="P65" i="78"/>
  <c r="Q65" i="78"/>
  <c r="C66" i="78"/>
  <c r="D66" i="78"/>
  <c r="E66" i="78"/>
  <c r="F66" i="78"/>
  <c r="G66" i="78"/>
  <c r="H66" i="78"/>
  <c r="I66" i="78"/>
  <c r="J66" i="78"/>
  <c r="K66" i="78"/>
  <c r="L66" i="78"/>
  <c r="M66" i="78"/>
  <c r="N66" i="78"/>
  <c r="P66" i="78"/>
  <c r="Q66" i="78"/>
  <c r="C67" i="78"/>
  <c r="D67" i="78"/>
  <c r="E67" i="78"/>
  <c r="F67" i="78"/>
  <c r="G67" i="78"/>
  <c r="H67" i="78"/>
  <c r="I67" i="78"/>
  <c r="J67" i="78"/>
  <c r="K67" i="78"/>
  <c r="L67" i="78"/>
  <c r="M67" i="78"/>
  <c r="N67" i="78"/>
  <c r="P67" i="78"/>
  <c r="Q67" i="78"/>
  <c r="C68" i="78"/>
  <c r="D68" i="78"/>
  <c r="E68" i="78"/>
  <c r="F68" i="78"/>
  <c r="G68" i="78"/>
  <c r="H68" i="78"/>
  <c r="I68" i="78"/>
  <c r="J68" i="78"/>
  <c r="K68" i="78"/>
  <c r="L68" i="78"/>
  <c r="M68" i="78"/>
  <c r="N68" i="78"/>
  <c r="P68" i="78"/>
  <c r="Q68" i="78"/>
  <c r="C69" i="78"/>
  <c r="D69" i="78"/>
  <c r="E69" i="78"/>
  <c r="F69" i="78"/>
  <c r="G69" i="78"/>
  <c r="H69" i="78"/>
  <c r="I69" i="78"/>
  <c r="J69" i="78"/>
  <c r="K69" i="78"/>
  <c r="L69" i="78"/>
  <c r="M69" i="78"/>
  <c r="N69" i="78"/>
  <c r="P69" i="78"/>
  <c r="Q69" i="78"/>
  <c r="C70" i="78"/>
  <c r="D70" i="78"/>
  <c r="E70" i="78"/>
  <c r="F70" i="78"/>
  <c r="G70" i="78"/>
  <c r="H70" i="78"/>
  <c r="I70" i="78"/>
  <c r="J70" i="78"/>
  <c r="K70" i="78"/>
  <c r="L70" i="78"/>
  <c r="M70" i="78"/>
  <c r="N70" i="78"/>
  <c r="P70" i="78"/>
  <c r="Q70" i="78"/>
  <c r="C71" i="78"/>
  <c r="D71" i="78"/>
  <c r="E71" i="78"/>
  <c r="F71" i="78"/>
  <c r="G71" i="78"/>
  <c r="H71" i="78"/>
  <c r="I71" i="78"/>
  <c r="J71" i="78"/>
  <c r="K71" i="78"/>
  <c r="L71" i="78"/>
  <c r="M71" i="78"/>
  <c r="N71" i="78"/>
  <c r="P71" i="78"/>
  <c r="Q71" i="78"/>
  <c r="C72" i="78"/>
  <c r="D72" i="78"/>
  <c r="E72" i="78"/>
  <c r="F72" i="78"/>
  <c r="G72" i="78"/>
  <c r="H72" i="78"/>
  <c r="I72" i="78"/>
  <c r="J72" i="78"/>
  <c r="K72" i="78"/>
  <c r="L72" i="78"/>
  <c r="M72" i="78"/>
  <c r="N72" i="78"/>
  <c r="P72" i="78"/>
  <c r="Q72" i="78"/>
  <c r="X42" i="78"/>
  <c r="X43" i="78"/>
  <c r="X44" i="78"/>
  <c r="X45" i="78"/>
  <c r="X46" i="78"/>
  <c r="X47" i="78"/>
  <c r="X48" i="78"/>
  <c r="X49" i="78"/>
  <c r="X50" i="78"/>
  <c r="X51" i="78"/>
  <c r="X52" i="78"/>
  <c r="X53" i="78"/>
  <c r="X54" i="78"/>
  <c r="X55" i="78"/>
  <c r="X58" i="78"/>
  <c r="X59" i="78"/>
  <c r="X61" i="78"/>
  <c r="X62" i="78"/>
  <c r="X15" i="78"/>
  <c r="X16" i="78"/>
  <c r="X17" i="78"/>
  <c r="X18" i="78"/>
  <c r="X19" i="78"/>
  <c r="X21" i="78"/>
  <c r="X22" i="78"/>
  <c r="X6" i="78"/>
  <c r="N31" i="77"/>
  <c r="X31" i="77" s="1"/>
  <c r="P31" i="77"/>
  <c r="N32" i="77"/>
  <c r="P32" i="77"/>
  <c r="Z32" i="77" s="1"/>
  <c r="N33" i="77"/>
  <c r="X33" i="77" s="1"/>
  <c r="P33" i="77"/>
  <c r="Z33" i="77" s="1"/>
  <c r="N34" i="77"/>
  <c r="X34" i="77" s="1"/>
  <c r="P34" i="77"/>
  <c r="Z34" i="77" s="1"/>
  <c r="N35" i="77"/>
  <c r="X35" i="77" s="1"/>
  <c r="P35" i="77"/>
  <c r="N36" i="77"/>
  <c r="P36" i="77"/>
  <c r="Z36" i="77" s="1"/>
  <c r="N37" i="77"/>
  <c r="P37" i="77"/>
  <c r="N38" i="77"/>
  <c r="X38" i="77" s="1"/>
  <c r="P38" i="77"/>
  <c r="Z38" i="77" s="1"/>
  <c r="L106" i="77"/>
  <c r="M106" i="77"/>
  <c r="G103" i="77"/>
  <c r="H103" i="77"/>
  <c r="K103" i="77"/>
  <c r="M103" i="77"/>
  <c r="N103" i="77"/>
  <c r="J104" i="77"/>
  <c r="K104" i="77"/>
  <c r="L104" i="77"/>
  <c r="G105" i="77"/>
  <c r="H105" i="77"/>
  <c r="I105" i="77"/>
  <c r="J105" i="77"/>
  <c r="K105" i="77"/>
  <c r="N105" i="77"/>
  <c r="H100" i="77"/>
  <c r="J100" i="77"/>
  <c r="D101" i="77"/>
  <c r="E101" i="77"/>
  <c r="H101" i="77"/>
  <c r="I101" i="77"/>
  <c r="J101" i="77"/>
  <c r="K101" i="77"/>
  <c r="L101" i="77"/>
  <c r="M101" i="77"/>
  <c r="N101" i="77"/>
  <c r="D102" i="77"/>
  <c r="F102" i="77"/>
  <c r="M102" i="77"/>
  <c r="N102" i="77"/>
  <c r="K93" i="77"/>
  <c r="J94" i="77"/>
  <c r="K94" i="77"/>
  <c r="L94" i="77"/>
  <c r="N94" i="77"/>
  <c r="K95" i="77"/>
  <c r="M95" i="77"/>
  <c r="K96" i="77"/>
  <c r="J97" i="77"/>
  <c r="L97" i="77"/>
  <c r="X45" i="77"/>
  <c r="X46" i="77"/>
  <c r="X47" i="77"/>
  <c r="X48" i="77"/>
  <c r="X49" i="77"/>
  <c r="X50" i="77"/>
  <c r="X51" i="77"/>
  <c r="X52" i="77"/>
  <c r="X53" i="77"/>
  <c r="X54" i="77"/>
  <c r="X55" i="77"/>
  <c r="X56" i="77"/>
  <c r="X57" i="77"/>
  <c r="X58" i="77"/>
  <c r="X59" i="77"/>
  <c r="X60" i="77"/>
  <c r="X61" i="77"/>
  <c r="X62" i="77"/>
  <c r="X63" i="77"/>
  <c r="X64" i="77"/>
  <c r="X65" i="77"/>
  <c r="X66" i="77"/>
  <c r="X67" i="77"/>
  <c r="X44" i="77"/>
  <c r="Z31" i="77"/>
  <c r="Z35" i="77"/>
  <c r="X36" i="77"/>
  <c r="X37" i="77"/>
  <c r="Z37" i="77"/>
  <c r="X15" i="77"/>
  <c r="X22" i="77"/>
  <c r="X23" i="77"/>
  <c r="X24" i="77"/>
  <c r="X25" i="77"/>
  <c r="X26" i="77"/>
  <c r="X27" i="77"/>
  <c r="X28" i="77"/>
  <c r="X29" i="77"/>
  <c r="X6" i="77"/>
  <c r="N69" i="77"/>
  <c r="X69" i="77" s="1"/>
  <c r="P69" i="77"/>
  <c r="N70" i="77"/>
  <c r="X70" i="77" s="1"/>
  <c r="P70" i="77"/>
  <c r="N71" i="77"/>
  <c r="X71" i="77" s="1"/>
  <c r="P71" i="77"/>
  <c r="N72" i="77"/>
  <c r="X72" i="77" s="1"/>
  <c r="P72" i="77"/>
  <c r="N73" i="77"/>
  <c r="X73" i="77" s="1"/>
  <c r="P73" i="77"/>
  <c r="N74" i="77"/>
  <c r="X74" i="77" s="1"/>
  <c r="P74" i="77"/>
  <c r="N75" i="77"/>
  <c r="X75" i="77" s="1"/>
  <c r="P75" i="77"/>
  <c r="N76" i="77"/>
  <c r="X76" i="77" s="1"/>
  <c r="P76" i="77"/>
  <c r="N82" i="77"/>
  <c r="N83" i="77"/>
  <c r="N84" i="77"/>
  <c r="N85" i="77"/>
  <c r="N87" i="77"/>
  <c r="N88" i="77"/>
  <c r="N89" i="77"/>
  <c r="N90" i="77"/>
  <c r="N91" i="77"/>
  <c r="N92" i="77"/>
  <c r="N98" i="77"/>
  <c r="N99" i="77"/>
  <c r="N106" i="77"/>
  <c r="C108" i="42"/>
  <c r="D108" i="42"/>
  <c r="E108" i="42"/>
  <c r="F108" i="42"/>
  <c r="G108" i="42"/>
  <c r="H108" i="42"/>
  <c r="I108" i="42"/>
  <c r="J108" i="42"/>
  <c r="K108" i="42"/>
  <c r="L108" i="42"/>
  <c r="M108" i="42"/>
  <c r="N108" i="42"/>
  <c r="Q108" i="42"/>
  <c r="L99" i="42"/>
  <c r="M99" i="42"/>
  <c r="N99" i="42"/>
  <c r="N90" i="42"/>
  <c r="N71" i="42"/>
  <c r="N72" i="42"/>
  <c r="X72" i="42" s="1"/>
  <c r="N73" i="42"/>
  <c r="X73" i="42" s="1"/>
  <c r="N74" i="42"/>
  <c r="X74" i="42" s="1"/>
  <c r="N75" i="42"/>
  <c r="X75" i="42" s="1"/>
  <c r="N76" i="42"/>
  <c r="X76" i="42" s="1"/>
  <c r="N77" i="42"/>
  <c r="X77" i="42" s="1"/>
  <c r="N78" i="42"/>
  <c r="X78" i="42" s="1"/>
  <c r="X45" i="42"/>
  <c r="X46" i="42"/>
  <c r="X47" i="42"/>
  <c r="X48" i="42"/>
  <c r="X49" i="42"/>
  <c r="X50" i="42"/>
  <c r="X51" i="42"/>
  <c r="X52" i="42"/>
  <c r="X53" i="42"/>
  <c r="X54" i="42"/>
  <c r="X55" i="42"/>
  <c r="X56" i="42"/>
  <c r="X57" i="42"/>
  <c r="X58" i="42"/>
  <c r="X59" i="42"/>
  <c r="X60" i="42"/>
  <c r="X61" i="42"/>
  <c r="X62" i="42"/>
  <c r="X63" i="42"/>
  <c r="X64" i="42"/>
  <c r="X65" i="42"/>
  <c r="X66" i="42"/>
  <c r="X67" i="42"/>
  <c r="X68" i="42"/>
  <c r="X69" i="42"/>
  <c r="X71" i="42"/>
  <c r="N32" i="42"/>
  <c r="N33" i="42"/>
  <c r="N34" i="42"/>
  <c r="N35" i="42"/>
  <c r="N36" i="42"/>
  <c r="N37" i="42"/>
  <c r="N38" i="42"/>
  <c r="N39" i="42"/>
  <c r="M25" i="39"/>
  <c r="O25" i="39"/>
  <c r="M29" i="39"/>
  <c r="O29" i="39"/>
  <c r="W17" i="39"/>
  <c r="W18" i="39"/>
  <c r="W16" i="39"/>
  <c r="W8" i="39"/>
  <c r="W9" i="39"/>
  <c r="W7" i="39"/>
  <c r="Y13" i="38"/>
  <c r="Y15" i="38" s="1"/>
  <c r="Y14" i="38"/>
  <c r="Y6" i="38"/>
  <c r="Y7" i="38"/>
  <c r="O20" i="38"/>
  <c r="O21" i="38"/>
  <c r="O22" i="38"/>
  <c r="B42" i="37"/>
  <c r="D42" i="37"/>
  <c r="E42" i="37"/>
  <c r="G42" i="37"/>
  <c r="H42" i="37"/>
  <c r="I42" i="37"/>
  <c r="J42" i="37"/>
  <c r="K42" i="37"/>
  <c r="L42" i="37"/>
  <c r="M42" i="37"/>
  <c r="P42" i="37"/>
  <c r="M35" i="37"/>
  <c r="M36" i="37"/>
  <c r="M37" i="37"/>
  <c r="M38" i="37"/>
  <c r="M39" i="37"/>
  <c r="M40" i="37"/>
  <c r="M41" i="37"/>
  <c r="M44" i="37"/>
  <c r="W22" i="37"/>
  <c r="W23" i="37"/>
  <c r="W24" i="37"/>
  <c r="W25" i="37"/>
  <c r="W26" i="37"/>
  <c r="W27" i="37"/>
  <c r="W28" i="37"/>
  <c r="W21" i="37"/>
  <c r="M29" i="37"/>
  <c r="W29" i="37" s="1"/>
  <c r="W8" i="37"/>
  <c r="W9" i="37"/>
  <c r="W10" i="37"/>
  <c r="W11" i="37"/>
  <c r="W12" i="37"/>
  <c r="W13" i="37"/>
  <c r="W14" i="37"/>
  <c r="W7" i="37"/>
  <c r="O20" i="19"/>
  <c r="O21" i="19"/>
  <c r="O22" i="19"/>
  <c r="Z76" i="77" l="1"/>
  <c r="P114" i="77"/>
  <c r="Z74" i="77"/>
  <c r="P112" i="77"/>
  <c r="Z72" i="77"/>
  <c r="P110" i="77"/>
  <c r="P108" i="77"/>
  <c r="N112" i="77"/>
  <c r="N108" i="77"/>
  <c r="Z70" i="77"/>
  <c r="Z75" i="77"/>
  <c r="P113" i="77"/>
  <c r="Z73" i="77"/>
  <c r="P111" i="77"/>
  <c r="Z71" i="77"/>
  <c r="P109" i="77"/>
  <c r="Z69" i="77"/>
  <c r="P107" i="77"/>
  <c r="X30" i="77"/>
  <c r="Y8" i="38"/>
  <c r="Q42" i="37"/>
  <c r="X32" i="77"/>
  <c r="X68" i="77"/>
  <c r="N111" i="77"/>
  <c r="N113" i="77"/>
  <c r="X70" i="42"/>
  <c r="W30" i="37"/>
  <c r="T58" i="78"/>
  <c r="T63" i="78"/>
  <c r="T62" i="78"/>
  <c r="T61" i="78"/>
  <c r="X28" i="78"/>
  <c r="T60" i="78"/>
  <c r="T59" i="78"/>
  <c r="X57" i="78"/>
  <c r="X64" i="78" s="1"/>
  <c r="N93" i="78"/>
  <c r="N107" i="77"/>
  <c r="N110" i="77"/>
  <c r="N114" i="77"/>
  <c r="N109" i="77"/>
  <c r="M41" i="36" l="1"/>
  <c r="O41" i="36"/>
  <c r="P41" i="36"/>
  <c r="M42" i="36"/>
  <c r="O42" i="36"/>
  <c r="P42" i="36"/>
  <c r="M53" i="36"/>
  <c r="O53" i="36"/>
  <c r="P53" i="36"/>
  <c r="W25" i="36"/>
  <c r="W26" i="36"/>
  <c r="W27" i="36"/>
  <c r="W28" i="36"/>
  <c r="W29" i="36"/>
  <c r="W30" i="36"/>
  <c r="W31" i="36"/>
  <c r="W32" i="36"/>
  <c r="W33" i="36"/>
  <c r="W34" i="36"/>
  <c r="W24" i="36"/>
  <c r="M35" i="36"/>
  <c r="Q26" i="36"/>
  <c r="W8" i="36"/>
  <c r="W9" i="36"/>
  <c r="W10" i="36"/>
  <c r="W11" i="36"/>
  <c r="W12" i="36"/>
  <c r="W13" i="36"/>
  <c r="W14" i="36"/>
  <c r="W15" i="36"/>
  <c r="W16" i="36"/>
  <c r="W17" i="36"/>
  <c r="W7" i="36"/>
  <c r="M18" i="36"/>
  <c r="W18" i="36" s="1"/>
  <c r="N108" i="70"/>
  <c r="O108" i="70"/>
  <c r="R108" i="70"/>
  <c r="O109" i="70"/>
  <c r="N110" i="70"/>
  <c r="O110" i="70"/>
  <c r="R110" i="70"/>
  <c r="S110" i="70" s="1"/>
  <c r="O94" i="70"/>
  <c r="R94" i="70"/>
  <c r="S94" i="70" s="1"/>
  <c r="O95" i="70"/>
  <c r="R95" i="70"/>
  <c r="O96" i="70"/>
  <c r="R96" i="70"/>
  <c r="O97" i="70"/>
  <c r="R97" i="70"/>
  <c r="O98" i="70"/>
  <c r="R98" i="70"/>
  <c r="O99" i="70"/>
  <c r="R99" i="70"/>
  <c r="O100" i="70"/>
  <c r="R100" i="70"/>
  <c r="O101" i="70"/>
  <c r="R101" i="70"/>
  <c r="O102" i="70"/>
  <c r="R102" i="70"/>
  <c r="O103" i="70"/>
  <c r="R103" i="70"/>
  <c r="O104" i="70"/>
  <c r="R104" i="70"/>
  <c r="O105" i="70"/>
  <c r="R105" i="70"/>
  <c r="O106" i="70"/>
  <c r="R106" i="70"/>
  <c r="O107" i="70"/>
  <c r="R107" i="70"/>
  <c r="O111" i="70"/>
  <c r="R111" i="70"/>
  <c r="O112" i="70"/>
  <c r="R112" i="70"/>
  <c r="O113" i="70"/>
  <c r="R113" i="70"/>
  <c r="O115" i="70"/>
  <c r="O72" i="70"/>
  <c r="Q72" i="70"/>
  <c r="O73" i="70"/>
  <c r="O83" i="70" s="1"/>
  <c r="Q73" i="70"/>
  <c r="Q83" i="70" s="1"/>
  <c r="O74" i="70"/>
  <c r="Q74" i="70"/>
  <c r="O76" i="70"/>
  <c r="O84" i="70" s="1"/>
  <c r="Q76" i="70"/>
  <c r="Q84" i="70" s="1"/>
  <c r="O77" i="70"/>
  <c r="Q77" i="70"/>
  <c r="Q88" i="70" s="1"/>
  <c r="O79" i="70"/>
  <c r="O85" i="70" s="1"/>
  <c r="Q79" i="70"/>
  <c r="Q85" i="70" s="1"/>
  <c r="O80" i="70"/>
  <c r="Q80" i="70"/>
  <c r="Y66" i="70"/>
  <c r="Y8" i="70"/>
  <c r="O29" i="70"/>
  <c r="O39" i="70" s="1"/>
  <c r="O30" i="70"/>
  <c r="O43" i="70" s="1"/>
  <c r="O32" i="70"/>
  <c r="O40" i="70" s="1"/>
  <c r="O33" i="70"/>
  <c r="O44" i="70" s="1"/>
  <c r="O35" i="70"/>
  <c r="O41" i="70" s="1"/>
  <c r="O36" i="70"/>
  <c r="O45" i="70" s="1"/>
  <c r="Y21" i="70"/>
  <c r="D39" i="35"/>
  <c r="E39" i="35"/>
  <c r="P39" i="35"/>
  <c r="B40" i="35"/>
  <c r="C40" i="35"/>
  <c r="D40" i="35"/>
  <c r="E40" i="35"/>
  <c r="F40" i="35"/>
  <c r="I40" i="35"/>
  <c r="J40" i="35"/>
  <c r="L40" i="35"/>
  <c r="M40" i="35"/>
  <c r="Q40" i="35"/>
  <c r="P40" i="35"/>
  <c r="B41" i="35"/>
  <c r="D41" i="35"/>
  <c r="G41" i="35"/>
  <c r="H41" i="35"/>
  <c r="J41" i="35"/>
  <c r="K41" i="35"/>
  <c r="L41" i="35"/>
  <c r="P41" i="35"/>
  <c r="B42" i="35"/>
  <c r="C42" i="35"/>
  <c r="D42" i="35"/>
  <c r="F42" i="35"/>
  <c r="G42" i="35"/>
  <c r="I42" i="35"/>
  <c r="J42" i="35"/>
  <c r="K42" i="35"/>
  <c r="L42" i="35"/>
  <c r="M42" i="35"/>
  <c r="P42" i="35"/>
  <c r="M35" i="35"/>
  <c r="P35" i="35"/>
  <c r="M36" i="35"/>
  <c r="P36" i="35"/>
  <c r="M37" i="35"/>
  <c r="P37" i="35"/>
  <c r="P38" i="35"/>
  <c r="M44" i="35"/>
  <c r="P44" i="35"/>
  <c r="W8" i="35"/>
  <c r="W9" i="35"/>
  <c r="W10" i="35"/>
  <c r="W11" i="35"/>
  <c r="W12" i="35"/>
  <c r="W13" i="35"/>
  <c r="W14" i="35"/>
  <c r="W7" i="35"/>
  <c r="W22" i="35"/>
  <c r="W23" i="35"/>
  <c r="W24" i="35"/>
  <c r="W25" i="35"/>
  <c r="W26" i="35"/>
  <c r="W27" i="35"/>
  <c r="W28" i="35"/>
  <c r="W21" i="35"/>
  <c r="Q25" i="35"/>
  <c r="Q26" i="35"/>
  <c r="Q11" i="35"/>
  <c r="Q12" i="35"/>
  <c r="W35" i="36" l="1"/>
  <c r="M52" i="36"/>
  <c r="O75" i="70"/>
  <c r="Y76" i="70" s="1"/>
  <c r="O117" i="70"/>
  <c r="O128" i="70"/>
  <c r="O126" i="70"/>
  <c r="Y29" i="70"/>
  <c r="S108" i="70"/>
  <c r="W36" i="36"/>
  <c r="W19" i="36"/>
  <c r="Y15" i="70"/>
  <c r="R114" i="70"/>
  <c r="Y28" i="70"/>
  <c r="O123" i="70"/>
  <c r="O116" i="70"/>
  <c r="Y24" i="70"/>
  <c r="Y23" i="70"/>
  <c r="Y75" i="70"/>
  <c r="Y17" i="70"/>
  <c r="Y19" i="70"/>
  <c r="Y18" i="70"/>
  <c r="Y16" i="70"/>
  <c r="O127" i="70"/>
  <c r="Y52" i="70"/>
  <c r="Y20" i="70"/>
  <c r="Y65" i="70"/>
  <c r="O122" i="70"/>
  <c r="Y64" i="70"/>
  <c r="Q89" i="70"/>
  <c r="O42" i="70"/>
  <c r="Y42" i="70" s="1"/>
  <c r="Y14" i="70"/>
  <c r="Y59" i="70"/>
  <c r="O120" i="70"/>
  <c r="Y63" i="70"/>
  <c r="Y13" i="70"/>
  <c r="Q87" i="70"/>
  <c r="Y58" i="70"/>
  <c r="O31" i="70"/>
  <c r="O118" i="70" s="1"/>
  <c r="Y12" i="70"/>
  <c r="O87" i="70"/>
  <c r="Y57" i="70"/>
  <c r="O114" i="70"/>
  <c r="Y61" i="70"/>
  <c r="Y7" i="70"/>
  <c r="Y11" i="70"/>
  <c r="Y56" i="70"/>
  <c r="O119" i="70"/>
  <c r="Y72" i="70"/>
  <c r="Y62" i="70"/>
  <c r="O89" i="70"/>
  <c r="Y60" i="70"/>
  <c r="Y26" i="70"/>
  <c r="Y10" i="70"/>
  <c r="Y30" i="70"/>
  <c r="Y51" i="70"/>
  <c r="Y55" i="70"/>
  <c r="Y25" i="70"/>
  <c r="Y9" i="70"/>
  <c r="Y70" i="70"/>
  <c r="Y54" i="70"/>
  <c r="Y74" i="70"/>
  <c r="Y69" i="70"/>
  <c r="Y68" i="70"/>
  <c r="Y53" i="70"/>
  <c r="Y22" i="70"/>
  <c r="Q78" i="70"/>
  <c r="Y67" i="70"/>
  <c r="Y73" i="70"/>
  <c r="Q42" i="35"/>
  <c r="Q82" i="70"/>
  <c r="O82" i="70"/>
  <c r="Y84" i="70" s="1"/>
  <c r="Q75" i="70"/>
  <c r="O88" i="70"/>
  <c r="O78" i="70"/>
  <c r="Y80" i="70" s="1"/>
  <c r="O38" i="70"/>
  <c r="Y38" i="70" s="1"/>
  <c r="O34" i="70"/>
  <c r="Y34" i="70" s="1"/>
  <c r="O94" i="67"/>
  <c r="O95" i="67"/>
  <c r="O96" i="67"/>
  <c r="O97" i="67"/>
  <c r="O98" i="67"/>
  <c r="O99" i="67"/>
  <c r="O100" i="67"/>
  <c r="O101" i="67"/>
  <c r="O102" i="67"/>
  <c r="O103" i="67"/>
  <c r="O104" i="67"/>
  <c r="O105" i="67"/>
  <c r="O106" i="67"/>
  <c r="O107" i="67"/>
  <c r="O72" i="67"/>
  <c r="O73" i="67"/>
  <c r="O74" i="67"/>
  <c r="O76" i="67"/>
  <c r="O75" i="67" s="1"/>
  <c r="O77" i="67"/>
  <c r="O88" i="67" s="1"/>
  <c r="O79" i="67"/>
  <c r="O122" i="67" s="1"/>
  <c r="O80" i="67"/>
  <c r="O89" i="67" s="1"/>
  <c r="Y55" i="67"/>
  <c r="Y63" i="67"/>
  <c r="Y51" i="67"/>
  <c r="Y52" i="67"/>
  <c r="Y12" i="67"/>
  <c r="O28" i="67"/>
  <c r="O29" i="67"/>
  <c r="O39" i="67" s="1"/>
  <c r="O30" i="67"/>
  <c r="AA30" i="67"/>
  <c r="O32" i="67"/>
  <c r="O33" i="67"/>
  <c r="O35" i="67"/>
  <c r="O41" i="67" s="1"/>
  <c r="O36" i="67"/>
  <c r="O45" i="67" s="1"/>
  <c r="O40" i="67"/>
  <c r="O43" i="67"/>
  <c r="Y14" i="67"/>
  <c r="S15" i="67"/>
  <c r="C47" i="8"/>
  <c r="D47" i="8"/>
  <c r="E47" i="8"/>
  <c r="F47" i="8"/>
  <c r="G47" i="8"/>
  <c r="H47" i="8"/>
  <c r="I47" i="8"/>
  <c r="J47" i="8"/>
  <c r="K47" i="8"/>
  <c r="L47" i="8"/>
  <c r="M47" i="8"/>
  <c r="P47" i="8"/>
  <c r="D48" i="8"/>
  <c r="F48" i="8"/>
  <c r="J48" i="8"/>
  <c r="L48" i="8"/>
  <c r="M48" i="8"/>
  <c r="P48" i="8"/>
  <c r="C49" i="8"/>
  <c r="D49" i="8"/>
  <c r="E49" i="8"/>
  <c r="F49" i="8"/>
  <c r="G49" i="8"/>
  <c r="H49" i="8"/>
  <c r="I49" i="8"/>
  <c r="J49" i="8"/>
  <c r="K49" i="8"/>
  <c r="L49" i="8"/>
  <c r="M49" i="8"/>
  <c r="P49" i="8"/>
  <c r="D50" i="8"/>
  <c r="F50" i="8"/>
  <c r="J50" i="8"/>
  <c r="L50" i="8"/>
  <c r="M50" i="8"/>
  <c r="P50" i="8"/>
  <c r="C51" i="8"/>
  <c r="D51" i="8"/>
  <c r="E51" i="8"/>
  <c r="F51" i="8"/>
  <c r="G51" i="8"/>
  <c r="H51" i="8"/>
  <c r="I51" i="8"/>
  <c r="J51" i="8"/>
  <c r="K51" i="8"/>
  <c r="L51" i="8"/>
  <c r="M51" i="8"/>
  <c r="P51" i="8"/>
  <c r="D52" i="8"/>
  <c r="H52" i="8"/>
  <c r="K52" i="8"/>
  <c r="M52" i="8"/>
  <c r="P52" i="8"/>
  <c r="M42" i="8"/>
  <c r="M43" i="8"/>
  <c r="M44" i="8"/>
  <c r="M45" i="8"/>
  <c r="M46" i="8"/>
  <c r="M54" i="8"/>
  <c r="M36" i="8"/>
  <c r="X36" i="8" s="1"/>
  <c r="X26" i="8"/>
  <c r="X27" i="8"/>
  <c r="X28" i="8"/>
  <c r="X29" i="8"/>
  <c r="X30" i="8"/>
  <c r="X31" i="8"/>
  <c r="X32" i="8"/>
  <c r="X33" i="8"/>
  <c r="X34" i="8"/>
  <c r="X35" i="8"/>
  <c r="X25" i="8"/>
  <c r="X8" i="8"/>
  <c r="X9" i="8"/>
  <c r="X10" i="8"/>
  <c r="X11" i="8"/>
  <c r="X12" i="8"/>
  <c r="X13" i="8"/>
  <c r="X14" i="8"/>
  <c r="X15" i="8"/>
  <c r="X16" i="8"/>
  <c r="X17" i="8"/>
  <c r="X7" i="8"/>
  <c r="O102" i="4"/>
  <c r="S102" i="4"/>
  <c r="O94" i="4"/>
  <c r="O95" i="4"/>
  <c r="O96" i="4"/>
  <c r="O97" i="4"/>
  <c r="O98" i="4"/>
  <c r="O99" i="4"/>
  <c r="O100" i="4"/>
  <c r="O101" i="4"/>
  <c r="O103" i="4"/>
  <c r="O104" i="4"/>
  <c r="O105" i="4"/>
  <c r="O106" i="4"/>
  <c r="O107" i="4"/>
  <c r="O108" i="4"/>
  <c r="O110" i="4"/>
  <c r="O111" i="4"/>
  <c r="O113" i="4"/>
  <c r="O72" i="4"/>
  <c r="O115" i="4" s="1"/>
  <c r="O73" i="4"/>
  <c r="O74" i="4"/>
  <c r="O76" i="4"/>
  <c r="O77" i="4"/>
  <c r="O79" i="4"/>
  <c r="O85" i="4" s="1"/>
  <c r="O80" i="4"/>
  <c r="O83" i="4"/>
  <c r="O87" i="4"/>
  <c r="O89" i="4"/>
  <c r="S59" i="4"/>
  <c r="S66" i="4"/>
  <c r="Y51" i="4"/>
  <c r="O39" i="4"/>
  <c r="AA29" i="4"/>
  <c r="O43" i="4"/>
  <c r="O44" i="4"/>
  <c r="O41" i="4"/>
  <c r="O45" i="4"/>
  <c r="S22" i="4"/>
  <c r="S15" i="4"/>
  <c r="Y15" i="4"/>
  <c r="M43" i="69"/>
  <c r="O43" i="69"/>
  <c r="M55" i="69"/>
  <c r="O55" i="69"/>
  <c r="X26" i="69"/>
  <c r="X27" i="69"/>
  <c r="X28" i="69"/>
  <c r="X29" i="69"/>
  <c r="X30" i="69"/>
  <c r="X31" i="69"/>
  <c r="X32" i="69"/>
  <c r="X33" i="69"/>
  <c r="X34" i="69"/>
  <c r="X35" i="69"/>
  <c r="X25" i="69"/>
  <c r="X8" i="69"/>
  <c r="X9" i="69"/>
  <c r="X10" i="69"/>
  <c r="X11" i="69"/>
  <c r="X12" i="69"/>
  <c r="X13" i="69"/>
  <c r="X14" i="69"/>
  <c r="X15" i="69"/>
  <c r="X16" i="69"/>
  <c r="X17" i="69"/>
  <c r="X7" i="69"/>
  <c r="O94" i="68"/>
  <c r="O95" i="68"/>
  <c r="O96" i="68"/>
  <c r="O97" i="68"/>
  <c r="O98" i="68"/>
  <c r="O99" i="68"/>
  <c r="O100" i="68"/>
  <c r="O101" i="68"/>
  <c r="O102" i="68"/>
  <c r="O103" i="68"/>
  <c r="O104" i="68"/>
  <c r="O105" i="68"/>
  <c r="O106" i="68"/>
  <c r="O107" i="68"/>
  <c r="O108" i="68"/>
  <c r="O110" i="68"/>
  <c r="O111" i="68"/>
  <c r="O113" i="68"/>
  <c r="Y56" i="68"/>
  <c r="Y54" i="68"/>
  <c r="O72" i="68"/>
  <c r="Y72" i="68" s="1"/>
  <c r="O73" i="68"/>
  <c r="Y73" i="68" s="1"/>
  <c r="O74" i="68"/>
  <c r="O87" i="68" s="1"/>
  <c r="O76" i="68"/>
  <c r="O77" i="68"/>
  <c r="O79" i="68"/>
  <c r="O85" i="68" s="1"/>
  <c r="O80" i="68"/>
  <c r="O84" i="68"/>
  <c r="Y8" i="68"/>
  <c r="Y9" i="68"/>
  <c r="Y10" i="68"/>
  <c r="Y11" i="68"/>
  <c r="Y12" i="68"/>
  <c r="Y13" i="68"/>
  <c r="Y14" i="68"/>
  <c r="Y15" i="68"/>
  <c r="Y16" i="68"/>
  <c r="Y17" i="68"/>
  <c r="Y18" i="68"/>
  <c r="Y19" i="68"/>
  <c r="Y20" i="68"/>
  <c r="Y21" i="68"/>
  <c r="Y22" i="68"/>
  <c r="Y23" i="68"/>
  <c r="Y24" i="68"/>
  <c r="Y25" i="68"/>
  <c r="Y26" i="68"/>
  <c r="Y7" i="68"/>
  <c r="O28" i="68"/>
  <c r="Y28" i="68" s="1"/>
  <c r="O29" i="68"/>
  <c r="O39" i="68" s="1"/>
  <c r="O30" i="68"/>
  <c r="O43" i="68" s="1"/>
  <c r="O32" i="68"/>
  <c r="O33" i="68"/>
  <c r="O35" i="68"/>
  <c r="O41" i="68" s="1"/>
  <c r="O36" i="68"/>
  <c r="O45" i="68" s="1"/>
  <c r="O40" i="68"/>
  <c r="O44" i="68"/>
  <c r="M49" i="3"/>
  <c r="M50" i="3"/>
  <c r="M51" i="3"/>
  <c r="M52" i="3"/>
  <c r="M64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 s="1"/>
  <c r="X28" i="3"/>
  <c r="W8" i="3"/>
  <c r="X8" i="3"/>
  <c r="W9" i="3"/>
  <c r="X9" i="3"/>
  <c r="W10" i="3"/>
  <c r="X10" i="3"/>
  <c r="W11" i="3"/>
  <c r="X11" i="3"/>
  <c r="W12" i="3"/>
  <c r="X12" i="3"/>
  <c r="W13" i="3"/>
  <c r="X13" i="3"/>
  <c r="W14" i="3"/>
  <c r="X14" i="3"/>
  <c r="W15" i="3"/>
  <c r="X15" i="3"/>
  <c r="W16" i="3"/>
  <c r="X16" i="3"/>
  <c r="W17" i="3"/>
  <c r="X17" i="3"/>
  <c r="W18" i="3"/>
  <c r="X18" i="3"/>
  <c r="W19" i="3"/>
  <c r="X19" i="3"/>
  <c r="W20" i="3"/>
  <c r="X20" i="3"/>
  <c r="X7" i="3"/>
  <c r="W7" i="3"/>
  <c r="Q11" i="3"/>
  <c r="Y77" i="70" l="1"/>
  <c r="Y39" i="70"/>
  <c r="Y41" i="70"/>
  <c r="Y32" i="70"/>
  <c r="Y36" i="70"/>
  <c r="Y40" i="70"/>
  <c r="Y70" i="67"/>
  <c r="Y61" i="67"/>
  <c r="Y67" i="67"/>
  <c r="Y60" i="67"/>
  <c r="Y73" i="67"/>
  <c r="Y66" i="67"/>
  <c r="Y59" i="67"/>
  <c r="Y28" i="67"/>
  <c r="Y11" i="67"/>
  <c r="O114" i="67"/>
  <c r="Y7" i="67"/>
  <c r="Y10" i="67"/>
  <c r="O132" i="67"/>
  <c r="Y17" i="67"/>
  <c r="Y9" i="67"/>
  <c r="O117" i="67"/>
  <c r="Y76" i="4"/>
  <c r="Y67" i="4"/>
  <c r="Y87" i="4"/>
  <c r="Y66" i="4"/>
  <c r="O132" i="4"/>
  <c r="AA30" i="4"/>
  <c r="Y66" i="68"/>
  <c r="Y59" i="68"/>
  <c r="O31" i="68"/>
  <c r="Y31" i="68" s="1"/>
  <c r="O128" i="68"/>
  <c r="Y32" i="68"/>
  <c r="O119" i="68"/>
  <c r="O123" i="68"/>
  <c r="Y27" i="70"/>
  <c r="Y44" i="70"/>
  <c r="Y35" i="70"/>
  <c r="Y45" i="70"/>
  <c r="Y43" i="70"/>
  <c r="Y78" i="70"/>
  <c r="Y79" i="70"/>
  <c r="O121" i="70"/>
  <c r="Y71" i="70"/>
  <c r="Q86" i="70"/>
  <c r="O130" i="70"/>
  <c r="O86" i="70"/>
  <c r="Y88" i="70" s="1"/>
  <c r="O131" i="70"/>
  <c r="O132" i="70"/>
  <c r="Y85" i="70"/>
  <c r="Y83" i="70"/>
  <c r="O125" i="70"/>
  <c r="Y82" i="70"/>
  <c r="Y31" i="70"/>
  <c r="Y33" i="70"/>
  <c r="Y13" i="67"/>
  <c r="Y62" i="67"/>
  <c r="Y72" i="67"/>
  <c r="O85" i="67"/>
  <c r="O128" i="67" s="1"/>
  <c r="Y71" i="67"/>
  <c r="AA28" i="67"/>
  <c r="O123" i="67"/>
  <c r="Y26" i="67"/>
  <c r="Y65" i="67"/>
  <c r="Y25" i="67"/>
  <c r="Y64" i="67"/>
  <c r="O38" i="67"/>
  <c r="Y39" i="67" s="1"/>
  <c r="O120" i="67"/>
  <c r="O119" i="67"/>
  <c r="Y30" i="67"/>
  <c r="Y24" i="67"/>
  <c r="Y8" i="67"/>
  <c r="AA29" i="67"/>
  <c r="O87" i="67"/>
  <c r="Y23" i="67"/>
  <c r="Y29" i="67"/>
  <c r="Y22" i="67"/>
  <c r="Y21" i="67"/>
  <c r="O116" i="67"/>
  <c r="Y20" i="67"/>
  <c r="Y58" i="67"/>
  <c r="O83" i="67"/>
  <c r="O31" i="67"/>
  <c r="Y19" i="67"/>
  <c r="Y35" i="67"/>
  <c r="Y57" i="67"/>
  <c r="O115" i="67"/>
  <c r="O44" i="67"/>
  <c r="AA31" i="67"/>
  <c r="Y18" i="67"/>
  <c r="Y56" i="67"/>
  <c r="Y16" i="67"/>
  <c r="Y54" i="67"/>
  <c r="Y15" i="67"/>
  <c r="Y69" i="67"/>
  <c r="Y53" i="67"/>
  <c r="Y68" i="67"/>
  <c r="X37" i="8"/>
  <c r="Y73" i="4"/>
  <c r="O119" i="4"/>
  <c r="O126" i="4"/>
  <c r="O117" i="4"/>
  <c r="O123" i="4"/>
  <c r="Y65" i="4"/>
  <c r="Y63" i="4"/>
  <c r="Y30" i="4"/>
  <c r="Y85" i="4"/>
  <c r="Y62" i="4"/>
  <c r="Y56" i="4"/>
  <c r="O120" i="4"/>
  <c r="Y55" i="4"/>
  <c r="AA33" i="4"/>
  <c r="Y74" i="4"/>
  <c r="Y89" i="4"/>
  <c r="O130" i="4"/>
  <c r="Y68" i="4"/>
  <c r="Y52" i="4"/>
  <c r="O122" i="4"/>
  <c r="Y83" i="4"/>
  <c r="Y28" i="4"/>
  <c r="Y64" i="4"/>
  <c r="O128" i="4"/>
  <c r="O75" i="4"/>
  <c r="Y72" i="4"/>
  <c r="O88" i="4"/>
  <c r="O86" i="4" s="1"/>
  <c r="Y61" i="4"/>
  <c r="O116" i="4"/>
  <c r="Y22" i="4"/>
  <c r="Y60" i="4"/>
  <c r="Y19" i="4"/>
  <c r="Y59" i="4"/>
  <c r="O114" i="4"/>
  <c r="Y35" i="4"/>
  <c r="Y14" i="4"/>
  <c r="Y58" i="4"/>
  <c r="Y80" i="4"/>
  <c r="Y11" i="4"/>
  <c r="O84" i="4"/>
  <c r="O82" i="4" s="1"/>
  <c r="Y57" i="4"/>
  <c r="Y79" i="4"/>
  <c r="Y31" i="4"/>
  <c r="AA28" i="4"/>
  <c r="Y70" i="4"/>
  <c r="Y54" i="4"/>
  <c r="Y69" i="4"/>
  <c r="Y53" i="4"/>
  <c r="Y77" i="4"/>
  <c r="Y67" i="68"/>
  <c r="O89" i="68"/>
  <c r="O132" i="68" s="1"/>
  <c r="Y58" i="68"/>
  <c r="O127" i="68"/>
  <c r="Y55" i="68"/>
  <c r="O78" i="68"/>
  <c r="Y80" i="68" s="1"/>
  <c r="Y33" i="68"/>
  <c r="O120" i="68"/>
  <c r="Y74" i="68"/>
  <c r="Y51" i="68"/>
  <c r="Y70" i="68"/>
  <c r="O42" i="68"/>
  <c r="Y42" i="68" s="1"/>
  <c r="O130" i="68"/>
  <c r="Y69" i="68"/>
  <c r="Y53" i="68"/>
  <c r="O75" i="68"/>
  <c r="Y68" i="68"/>
  <c r="Y52" i="68"/>
  <c r="O117" i="68"/>
  <c r="Y30" i="68"/>
  <c r="Y65" i="68"/>
  <c r="O116" i="68"/>
  <c r="Y29" i="68"/>
  <c r="Y64" i="68"/>
  <c r="Y79" i="68"/>
  <c r="Y63" i="68"/>
  <c r="O115" i="68"/>
  <c r="Y62" i="68"/>
  <c r="O88" i="68"/>
  <c r="Y61" i="68"/>
  <c r="O122" i="68"/>
  <c r="O114" i="68"/>
  <c r="Y60" i="68"/>
  <c r="O83" i="68"/>
  <c r="Y57" i="68"/>
  <c r="Y77" i="67"/>
  <c r="Y75" i="67"/>
  <c r="O86" i="67"/>
  <c r="AA83" i="67"/>
  <c r="Y76" i="67"/>
  <c r="O84" i="67"/>
  <c r="Y74" i="67"/>
  <c r="O78" i="67"/>
  <c r="Y80" i="67" s="1"/>
  <c r="AA39" i="67"/>
  <c r="AA34" i="67"/>
  <c r="O34" i="67"/>
  <c r="Y34" i="67" s="1"/>
  <c r="O78" i="4"/>
  <c r="Y21" i="4"/>
  <c r="Y13" i="4"/>
  <c r="Y7" i="4"/>
  <c r="Y20" i="4"/>
  <c r="Y12" i="4"/>
  <c r="Y29" i="4"/>
  <c r="Y26" i="4"/>
  <c r="Y18" i="4"/>
  <c r="Y10" i="4"/>
  <c r="Y25" i="4"/>
  <c r="Y17" i="4"/>
  <c r="Y9" i="4"/>
  <c r="O42" i="4"/>
  <c r="Y43" i="4" s="1"/>
  <c r="Y24" i="4"/>
  <c r="Y16" i="4"/>
  <c r="Y8" i="4"/>
  <c r="Y23" i="4"/>
  <c r="O40" i="4"/>
  <c r="O38" i="68"/>
  <c r="Y39" i="68" s="1"/>
  <c r="O34" i="68"/>
  <c r="Y89" i="70" l="1"/>
  <c r="AA84" i="67"/>
  <c r="AA32" i="4"/>
  <c r="AA31" i="4"/>
  <c r="Y78" i="68"/>
  <c r="Y43" i="68"/>
  <c r="O129" i="70"/>
  <c r="Y86" i="70"/>
  <c r="Y87" i="70"/>
  <c r="AA36" i="67"/>
  <c r="Y41" i="67"/>
  <c r="Y88" i="67"/>
  <c r="Y86" i="67"/>
  <c r="O130" i="67"/>
  <c r="Y87" i="67"/>
  <c r="Y89" i="67"/>
  <c r="O121" i="67"/>
  <c r="O126" i="67"/>
  <c r="AA87" i="67"/>
  <c r="AA44" i="67"/>
  <c r="AA32" i="67"/>
  <c r="Y31" i="67"/>
  <c r="Y32" i="67"/>
  <c r="AA38" i="67"/>
  <c r="AA40" i="67"/>
  <c r="AA35" i="67"/>
  <c r="Y33" i="67"/>
  <c r="O82" i="67"/>
  <c r="Y83" i="67" s="1"/>
  <c r="O127" i="67"/>
  <c r="O118" i="67"/>
  <c r="O42" i="67"/>
  <c r="O131" i="67"/>
  <c r="Y44" i="67"/>
  <c r="AA33" i="67"/>
  <c r="AA82" i="67"/>
  <c r="AA85" i="67"/>
  <c r="Y36" i="67"/>
  <c r="Y38" i="67"/>
  <c r="Y40" i="67"/>
  <c r="AA41" i="67"/>
  <c r="AA38" i="4"/>
  <c r="Y86" i="4"/>
  <c r="O129" i="4"/>
  <c r="O121" i="4"/>
  <c r="Y78" i="4"/>
  <c r="AA41" i="4"/>
  <c r="Y82" i="4"/>
  <c r="Y32" i="4"/>
  <c r="AA40" i="4"/>
  <c r="AA39" i="4"/>
  <c r="Y33" i="4"/>
  <c r="Y75" i="4"/>
  <c r="O118" i="4"/>
  <c r="Y84" i="4"/>
  <c r="O127" i="4"/>
  <c r="Y36" i="4"/>
  <c r="Y34" i="4"/>
  <c r="O131" i="4"/>
  <c r="Y88" i="4"/>
  <c r="Y71" i="68"/>
  <c r="Y75" i="68"/>
  <c r="O118" i="68"/>
  <c r="Y77" i="68"/>
  <c r="O126" i="68"/>
  <c r="Y76" i="68"/>
  <c r="Y45" i="68"/>
  <c r="O131" i="68"/>
  <c r="O86" i="68"/>
  <c r="Y36" i="68"/>
  <c r="Y35" i="68"/>
  <c r="Y34" i="68"/>
  <c r="Y38" i="68"/>
  <c r="Y40" i="68"/>
  <c r="O121" i="68"/>
  <c r="O82" i="68"/>
  <c r="Y83" i="68" s="1"/>
  <c r="Y41" i="68"/>
  <c r="Y44" i="68"/>
  <c r="Y78" i="67"/>
  <c r="Y79" i="67"/>
  <c r="AA34" i="4"/>
  <c r="AA36" i="4"/>
  <c r="O38" i="4"/>
  <c r="O125" i="4" s="1"/>
  <c r="Y40" i="4"/>
  <c r="Y41" i="4"/>
  <c r="AA35" i="4"/>
  <c r="Y42" i="4"/>
  <c r="Y45" i="4"/>
  <c r="AA45" i="4"/>
  <c r="AA42" i="4"/>
  <c r="AA43" i="4"/>
  <c r="AA44" i="4"/>
  <c r="Y44" i="4"/>
  <c r="B15" i="35"/>
  <c r="C15" i="35"/>
  <c r="D15" i="35"/>
  <c r="E15" i="35"/>
  <c r="F15" i="35"/>
  <c r="G15" i="35"/>
  <c r="H15" i="35"/>
  <c r="I15" i="35"/>
  <c r="J15" i="35"/>
  <c r="K15" i="35"/>
  <c r="L15" i="35"/>
  <c r="M15" i="35"/>
  <c r="W15" i="35" s="1"/>
  <c r="W16" i="35" s="1"/>
  <c r="O15" i="35"/>
  <c r="P15" i="35"/>
  <c r="M36" i="69"/>
  <c r="M18" i="69"/>
  <c r="X18" i="69" s="1"/>
  <c r="X19" i="69" s="1"/>
  <c r="M21" i="3"/>
  <c r="Y84" i="67" l="1"/>
  <c r="AA86" i="67"/>
  <c r="AA88" i="67"/>
  <c r="AA89" i="67"/>
  <c r="AA42" i="67"/>
  <c r="AA45" i="67"/>
  <c r="AA43" i="67"/>
  <c r="O125" i="67"/>
  <c r="Y82" i="67"/>
  <c r="Y85" i="67"/>
  <c r="Y42" i="67"/>
  <c r="Y43" i="67"/>
  <c r="Y45" i="67"/>
  <c r="O129" i="67"/>
  <c r="X36" i="69"/>
  <c r="X37" i="69" s="1"/>
  <c r="O129" i="68"/>
  <c r="Y86" i="68"/>
  <c r="Y87" i="68"/>
  <c r="Y89" i="68"/>
  <c r="Y88" i="68"/>
  <c r="O125" i="68"/>
  <c r="Y82" i="68"/>
  <c r="Y85" i="68"/>
  <c r="Y84" i="68"/>
  <c r="X21" i="3"/>
  <c r="X22" i="3" s="1"/>
  <c r="Y39" i="4"/>
  <c r="Y38" i="4"/>
  <c r="N29" i="78"/>
  <c r="N30" i="78"/>
  <c r="N31" i="78"/>
  <c r="N32" i="78"/>
  <c r="N33" i="78"/>
  <c r="N34" i="78"/>
  <c r="N35" i="78"/>
  <c r="N36" i="78"/>
  <c r="N78" i="78"/>
  <c r="C29" i="78"/>
  <c r="C101" i="78" s="1"/>
  <c r="D29" i="78"/>
  <c r="D101" i="78" s="1"/>
  <c r="E29" i="78"/>
  <c r="E101" i="78" s="1"/>
  <c r="F29" i="78"/>
  <c r="F101" i="78" s="1"/>
  <c r="G29" i="78"/>
  <c r="G101" i="78" s="1"/>
  <c r="H29" i="78"/>
  <c r="H101" i="78" s="1"/>
  <c r="I29" i="78"/>
  <c r="I101" i="78" s="1"/>
  <c r="J29" i="78"/>
  <c r="J101" i="78" s="1"/>
  <c r="K29" i="78"/>
  <c r="K101" i="78" s="1"/>
  <c r="L29" i="78"/>
  <c r="M29" i="78"/>
  <c r="P29" i="78"/>
  <c r="Q29" i="78"/>
  <c r="D28" i="68"/>
  <c r="E28" i="68"/>
  <c r="F28" i="68"/>
  <c r="G28" i="68"/>
  <c r="H28" i="68"/>
  <c r="I28" i="68"/>
  <c r="J28" i="68"/>
  <c r="K28" i="68"/>
  <c r="L28" i="68"/>
  <c r="M28" i="68"/>
  <c r="N28" i="68"/>
  <c r="Q28" i="68"/>
  <c r="R28" i="68"/>
  <c r="D29" i="68"/>
  <c r="D39" i="68" s="1"/>
  <c r="E29" i="68"/>
  <c r="E39" i="68" s="1"/>
  <c r="F29" i="68"/>
  <c r="F39" i="68" s="1"/>
  <c r="G29" i="68"/>
  <c r="G39" i="68" s="1"/>
  <c r="H29" i="68"/>
  <c r="H39" i="68" s="1"/>
  <c r="I29" i="68"/>
  <c r="J29" i="68"/>
  <c r="J39" i="68" s="1"/>
  <c r="K29" i="68"/>
  <c r="K39" i="68" s="1"/>
  <c r="L29" i="68"/>
  <c r="L39" i="68" s="1"/>
  <c r="M29" i="68"/>
  <c r="M39" i="68" s="1"/>
  <c r="N29" i="68"/>
  <c r="N39" i="68" s="1"/>
  <c r="Q29" i="68"/>
  <c r="Q39" i="68" s="1"/>
  <c r="R29" i="68"/>
  <c r="R39" i="68" s="1"/>
  <c r="D30" i="68"/>
  <c r="D43" i="68" s="1"/>
  <c r="E30" i="68"/>
  <c r="E43" i="68" s="1"/>
  <c r="F30" i="68"/>
  <c r="F43" i="68" s="1"/>
  <c r="G30" i="68"/>
  <c r="G43" i="68" s="1"/>
  <c r="H30" i="68"/>
  <c r="H43" i="68" s="1"/>
  <c r="I30" i="68"/>
  <c r="J30" i="68"/>
  <c r="J43" i="68" s="1"/>
  <c r="K30" i="68"/>
  <c r="K43" i="68" s="1"/>
  <c r="L30" i="68"/>
  <c r="M30" i="68"/>
  <c r="M43" i="68" s="1"/>
  <c r="N30" i="68"/>
  <c r="N43" i="68" s="1"/>
  <c r="Q30" i="68"/>
  <c r="Q43" i="68" s="1"/>
  <c r="R30" i="68"/>
  <c r="R43" i="68" s="1"/>
  <c r="D32" i="68"/>
  <c r="E32" i="68"/>
  <c r="E40" i="68" s="1"/>
  <c r="F32" i="68"/>
  <c r="F40" i="68" s="1"/>
  <c r="G32" i="68"/>
  <c r="G40" i="68" s="1"/>
  <c r="H32" i="68"/>
  <c r="I32" i="68"/>
  <c r="J32" i="68"/>
  <c r="J40" i="68" s="1"/>
  <c r="K32" i="68"/>
  <c r="L32" i="68"/>
  <c r="M32" i="68"/>
  <c r="M40" i="68" s="1"/>
  <c r="N32" i="68"/>
  <c r="N40" i="68" s="1"/>
  <c r="Q32" i="68"/>
  <c r="Q40" i="68" s="1"/>
  <c r="R32" i="68"/>
  <c r="D33" i="68"/>
  <c r="D44" i="68" s="1"/>
  <c r="E33" i="68"/>
  <c r="E44" i="68" s="1"/>
  <c r="F33" i="68"/>
  <c r="F44" i="68" s="1"/>
  <c r="G33" i="68"/>
  <c r="G44" i="68" s="1"/>
  <c r="H33" i="68"/>
  <c r="H44" i="68" s="1"/>
  <c r="I33" i="68"/>
  <c r="I44" i="68" s="1"/>
  <c r="J33" i="68"/>
  <c r="J44" i="68" s="1"/>
  <c r="K33" i="68"/>
  <c r="K44" i="68" s="1"/>
  <c r="L33" i="68"/>
  <c r="L44" i="68" s="1"/>
  <c r="M33" i="68"/>
  <c r="M31" i="68" s="1"/>
  <c r="N33" i="68"/>
  <c r="Q33" i="68"/>
  <c r="Q44" i="68" s="1"/>
  <c r="R33" i="68"/>
  <c r="R44" i="68" s="1"/>
  <c r="D35" i="68"/>
  <c r="E35" i="68"/>
  <c r="F35" i="68"/>
  <c r="G35" i="68"/>
  <c r="H35" i="68"/>
  <c r="H41" i="68" s="1"/>
  <c r="I35" i="68"/>
  <c r="I41" i="68" s="1"/>
  <c r="J35" i="68"/>
  <c r="J41" i="68" s="1"/>
  <c r="K35" i="68"/>
  <c r="L35" i="68"/>
  <c r="M35" i="68"/>
  <c r="N35" i="68"/>
  <c r="N41" i="68" s="1"/>
  <c r="Q35" i="68"/>
  <c r="Q41" i="68" s="1"/>
  <c r="R35" i="68"/>
  <c r="D36" i="68"/>
  <c r="D45" i="68" s="1"/>
  <c r="E36" i="68"/>
  <c r="E45" i="68" s="1"/>
  <c r="F36" i="68"/>
  <c r="F45" i="68" s="1"/>
  <c r="G36" i="68"/>
  <c r="G45" i="68" s="1"/>
  <c r="H36" i="68"/>
  <c r="H45" i="68" s="1"/>
  <c r="I36" i="68"/>
  <c r="I45" i="68" s="1"/>
  <c r="J36" i="68"/>
  <c r="J45" i="68" s="1"/>
  <c r="K36" i="68"/>
  <c r="K45" i="68" s="1"/>
  <c r="L36" i="68"/>
  <c r="L45" i="68" s="1"/>
  <c r="M36" i="68"/>
  <c r="M45" i="68" s="1"/>
  <c r="N36" i="68"/>
  <c r="N45" i="68" s="1"/>
  <c r="Q36" i="68"/>
  <c r="Q34" i="68" s="1"/>
  <c r="R36" i="68"/>
  <c r="R45" i="68" s="1"/>
  <c r="I39" i="68"/>
  <c r="I43" i="68"/>
  <c r="L43" i="68"/>
  <c r="N44" i="68"/>
  <c r="N25" i="2"/>
  <c r="N32" i="2" s="1"/>
  <c r="N22" i="2"/>
  <c r="N10" i="2"/>
  <c r="N7" i="2"/>
  <c r="N38" i="2"/>
  <c r="Q38" i="2"/>
  <c r="N39" i="2"/>
  <c r="Q39" i="2"/>
  <c r="N41" i="2"/>
  <c r="Q41" i="2"/>
  <c r="N42" i="2"/>
  <c r="Q42" i="2"/>
  <c r="N43" i="2"/>
  <c r="Q43" i="2"/>
  <c r="N44" i="2"/>
  <c r="Q44" i="2"/>
  <c r="N45" i="2"/>
  <c r="Q45" i="2"/>
  <c r="N46" i="2"/>
  <c r="Q46" i="2"/>
  <c r="AC28" i="34"/>
  <c r="AC30" i="34"/>
  <c r="AC31" i="34"/>
  <c r="AC32" i="34"/>
  <c r="AC33" i="34"/>
  <c r="AC35" i="34"/>
  <c r="AC36" i="34"/>
  <c r="AC27" i="34"/>
  <c r="P47" i="34"/>
  <c r="P48" i="34"/>
  <c r="P50" i="34"/>
  <c r="P51" i="34"/>
  <c r="P52" i="34"/>
  <c r="P53" i="34"/>
  <c r="P55" i="34"/>
  <c r="P56" i="34"/>
  <c r="P57" i="34"/>
  <c r="P38" i="34"/>
  <c r="AC38" i="34" s="1"/>
  <c r="P40" i="34"/>
  <c r="AC40" i="34" s="1"/>
  <c r="P41" i="34"/>
  <c r="AC41" i="34" s="1"/>
  <c r="P34" i="34"/>
  <c r="P29" i="34"/>
  <c r="AC29" i="34" s="1"/>
  <c r="P18" i="34"/>
  <c r="AC18" i="34" s="1"/>
  <c r="P20" i="34"/>
  <c r="P21" i="34"/>
  <c r="P14" i="34"/>
  <c r="AC14" i="34" s="1"/>
  <c r="P9" i="34"/>
  <c r="R43" i="78"/>
  <c r="R44" i="78"/>
  <c r="R45" i="78"/>
  <c r="R46" i="78"/>
  <c r="R47" i="78"/>
  <c r="R48" i="78"/>
  <c r="R49" i="78"/>
  <c r="R50" i="78"/>
  <c r="R51" i="78"/>
  <c r="R52" i="78"/>
  <c r="R53" i="78"/>
  <c r="R57" i="78"/>
  <c r="R63" i="78"/>
  <c r="R64" i="78"/>
  <c r="R42" i="78"/>
  <c r="R7" i="78"/>
  <c r="R8" i="78"/>
  <c r="R9" i="78"/>
  <c r="R10" i="78"/>
  <c r="R11" i="78"/>
  <c r="R12" i="78"/>
  <c r="R13" i="78"/>
  <c r="R14" i="78"/>
  <c r="R15" i="78"/>
  <c r="R16" i="78"/>
  <c r="R17" i="78"/>
  <c r="R21" i="78"/>
  <c r="R23" i="78"/>
  <c r="R27" i="78"/>
  <c r="R28" i="78"/>
  <c r="R6" i="78"/>
  <c r="R45" i="77"/>
  <c r="R46" i="77"/>
  <c r="R47" i="77"/>
  <c r="R48" i="77"/>
  <c r="R49" i="77"/>
  <c r="R50" i="77"/>
  <c r="R51" i="77"/>
  <c r="R52" i="77"/>
  <c r="R53" i="77"/>
  <c r="R54" i="77"/>
  <c r="R55" i="77"/>
  <c r="R56" i="77"/>
  <c r="R60" i="77"/>
  <c r="R61" i="77"/>
  <c r="R67" i="77"/>
  <c r="R68" i="77"/>
  <c r="R44" i="77"/>
  <c r="R7" i="77"/>
  <c r="R8" i="77"/>
  <c r="R9" i="77"/>
  <c r="R10" i="77"/>
  <c r="R11" i="77"/>
  <c r="R12" i="77"/>
  <c r="R13" i="77"/>
  <c r="R14" i="77"/>
  <c r="R15" i="77"/>
  <c r="R16" i="77"/>
  <c r="R17" i="77"/>
  <c r="R18" i="77"/>
  <c r="R22" i="77"/>
  <c r="R23" i="77"/>
  <c r="R29" i="77"/>
  <c r="R30" i="77"/>
  <c r="R6" i="77"/>
  <c r="R46" i="42"/>
  <c r="R47" i="42"/>
  <c r="R48" i="42"/>
  <c r="R49" i="42"/>
  <c r="R50" i="42"/>
  <c r="R51" i="42"/>
  <c r="R52" i="42"/>
  <c r="R53" i="42"/>
  <c r="R54" i="42"/>
  <c r="R55" i="42"/>
  <c r="R56" i="42"/>
  <c r="R57" i="42"/>
  <c r="R58" i="42"/>
  <c r="R60" i="42"/>
  <c r="R62" i="42"/>
  <c r="R64" i="42"/>
  <c r="R65" i="42"/>
  <c r="R66" i="42"/>
  <c r="R67" i="42"/>
  <c r="R69" i="42"/>
  <c r="R70" i="42"/>
  <c r="R45" i="42"/>
  <c r="R7" i="42"/>
  <c r="R8" i="42"/>
  <c r="R9" i="42"/>
  <c r="R10" i="42"/>
  <c r="R11" i="42"/>
  <c r="R12" i="42"/>
  <c r="R13" i="42"/>
  <c r="R14" i="42"/>
  <c r="R15" i="42"/>
  <c r="R16" i="42"/>
  <c r="R17" i="42"/>
  <c r="R18" i="42"/>
  <c r="R19" i="42"/>
  <c r="R21" i="42"/>
  <c r="R23" i="42"/>
  <c r="R25" i="42"/>
  <c r="R26" i="42"/>
  <c r="R27" i="42"/>
  <c r="R28" i="42"/>
  <c r="R30" i="42"/>
  <c r="R31" i="42"/>
  <c r="R6" i="42"/>
  <c r="N84" i="42"/>
  <c r="N85" i="42"/>
  <c r="N86" i="42"/>
  <c r="N87" i="42"/>
  <c r="N88" i="42"/>
  <c r="N89" i="42"/>
  <c r="N91" i="42"/>
  <c r="N92" i="42"/>
  <c r="N93" i="42"/>
  <c r="N94" i="42"/>
  <c r="N95" i="42"/>
  <c r="N96" i="42"/>
  <c r="N97" i="42"/>
  <c r="N101" i="42"/>
  <c r="N102" i="42"/>
  <c r="N103" i="42"/>
  <c r="N104" i="42"/>
  <c r="N105" i="42"/>
  <c r="N106" i="42"/>
  <c r="N109" i="42"/>
  <c r="N110" i="42"/>
  <c r="N111" i="42"/>
  <c r="N112" i="42"/>
  <c r="N113" i="42"/>
  <c r="N114" i="42"/>
  <c r="N115" i="42"/>
  <c r="N116" i="42"/>
  <c r="N117" i="42"/>
  <c r="X6" i="42"/>
  <c r="X15" i="42"/>
  <c r="X23" i="42"/>
  <c r="X24" i="42"/>
  <c r="X25" i="42"/>
  <c r="X26" i="42"/>
  <c r="X27" i="42"/>
  <c r="X28" i="42"/>
  <c r="X29" i="42"/>
  <c r="X30" i="42"/>
  <c r="X32" i="42"/>
  <c r="X33" i="42"/>
  <c r="X34" i="42"/>
  <c r="X35" i="42"/>
  <c r="X36" i="42"/>
  <c r="X37" i="42"/>
  <c r="X38" i="42"/>
  <c r="X39" i="42"/>
  <c r="M19" i="39"/>
  <c r="B19" i="39"/>
  <c r="C19" i="39"/>
  <c r="D19" i="39"/>
  <c r="E19" i="39"/>
  <c r="F19" i="39"/>
  <c r="G19" i="39"/>
  <c r="H19" i="39"/>
  <c r="I19" i="39"/>
  <c r="J19" i="39"/>
  <c r="K19" i="39"/>
  <c r="L19" i="39"/>
  <c r="O19" i="39"/>
  <c r="P19" i="39"/>
  <c r="M10" i="39"/>
  <c r="M15" i="37"/>
  <c r="Y6" i="19"/>
  <c r="Y7" i="19"/>
  <c r="Y13" i="19"/>
  <c r="Y14" i="19"/>
  <c r="M29" i="35"/>
  <c r="M18" i="8"/>
  <c r="AC8" i="34"/>
  <c r="AC10" i="34"/>
  <c r="AC11" i="34"/>
  <c r="AC12" i="34"/>
  <c r="AC13" i="34"/>
  <c r="AC15" i="34"/>
  <c r="AC16" i="34"/>
  <c r="AC7" i="34"/>
  <c r="U42" i="78"/>
  <c r="U6" i="78"/>
  <c r="U44" i="77"/>
  <c r="Z8" i="77"/>
  <c r="AA8" i="77"/>
  <c r="Z9" i="77"/>
  <c r="AA9" i="77"/>
  <c r="Z10" i="77"/>
  <c r="AA10" i="77"/>
  <c r="Z11" i="77"/>
  <c r="AA11" i="77"/>
  <c r="Z12" i="77"/>
  <c r="AA12" i="77"/>
  <c r="Z13" i="77"/>
  <c r="AA13" i="77"/>
  <c r="Z14" i="77"/>
  <c r="AA14" i="77"/>
  <c r="AA7" i="77"/>
  <c r="Z7" i="77"/>
  <c r="V6" i="77"/>
  <c r="U6" i="77"/>
  <c r="T6" i="77"/>
  <c r="T13" i="77"/>
  <c r="T12" i="77"/>
  <c r="T11" i="77"/>
  <c r="U45" i="77"/>
  <c r="V45" i="77"/>
  <c r="W45" i="77"/>
  <c r="Z45" i="77"/>
  <c r="AA45" i="77"/>
  <c r="U46" i="77"/>
  <c r="V46" i="77"/>
  <c r="W46" i="77"/>
  <c r="Z46" i="77"/>
  <c r="AA46" i="77"/>
  <c r="U47" i="77"/>
  <c r="V47" i="77"/>
  <c r="W47" i="77"/>
  <c r="Z47" i="77"/>
  <c r="AA47" i="77"/>
  <c r="U48" i="77"/>
  <c r="V48" i="77"/>
  <c r="W48" i="77"/>
  <c r="Z48" i="77"/>
  <c r="AA48" i="77"/>
  <c r="U49" i="77"/>
  <c r="V49" i="77"/>
  <c r="W49" i="77"/>
  <c r="Z49" i="77"/>
  <c r="AA49" i="77"/>
  <c r="U50" i="77"/>
  <c r="V50" i="77"/>
  <c r="W50" i="77"/>
  <c r="Z50" i="77"/>
  <c r="AA50" i="77"/>
  <c r="U51" i="77"/>
  <c r="V51" i="77"/>
  <c r="W51" i="77"/>
  <c r="Z51" i="77"/>
  <c r="AA51" i="77"/>
  <c r="U52" i="77"/>
  <c r="V52" i="77"/>
  <c r="W52" i="77"/>
  <c r="Z52" i="77"/>
  <c r="AA52" i="77"/>
  <c r="T52" i="77"/>
  <c r="T51" i="77"/>
  <c r="T50" i="77"/>
  <c r="T49" i="77"/>
  <c r="T45" i="77"/>
  <c r="R89" i="78"/>
  <c r="V70" i="78"/>
  <c r="Z70" i="78"/>
  <c r="T72" i="78"/>
  <c r="D36" i="78"/>
  <c r="D108" i="78" s="1"/>
  <c r="E36" i="78"/>
  <c r="E108" i="78" s="1"/>
  <c r="F36" i="78"/>
  <c r="F108" i="78" s="1"/>
  <c r="G36" i="78"/>
  <c r="G108" i="78" s="1"/>
  <c r="H36" i="78"/>
  <c r="I36" i="78"/>
  <c r="I108" i="78" s="1"/>
  <c r="J36" i="78"/>
  <c r="J108" i="78" s="1"/>
  <c r="K36" i="78"/>
  <c r="K108" i="78" s="1"/>
  <c r="L36" i="78"/>
  <c r="M36" i="78"/>
  <c r="P36" i="78"/>
  <c r="Q36" i="78"/>
  <c r="Q108" i="78" s="1"/>
  <c r="C36" i="78"/>
  <c r="D34" i="78"/>
  <c r="D106" i="78" s="1"/>
  <c r="E34" i="78"/>
  <c r="F34" i="78"/>
  <c r="F106" i="78" s="1"/>
  <c r="G34" i="78"/>
  <c r="G106" i="78" s="1"/>
  <c r="H34" i="78"/>
  <c r="I34" i="78"/>
  <c r="I106" i="78" s="1"/>
  <c r="J34" i="78"/>
  <c r="J106" i="78" s="1"/>
  <c r="K34" i="78"/>
  <c r="K106" i="78" s="1"/>
  <c r="L34" i="78"/>
  <c r="M34" i="78"/>
  <c r="P34" i="78"/>
  <c r="Q34" i="78"/>
  <c r="C34" i="78"/>
  <c r="D31" i="78"/>
  <c r="D103" i="78" s="1"/>
  <c r="E31" i="78"/>
  <c r="E103" i="78" s="1"/>
  <c r="F31" i="78"/>
  <c r="F103" i="78" s="1"/>
  <c r="G31" i="78"/>
  <c r="G103" i="78" s="1"/>
  <c r="H31" i="78"/>
  <c r="I31" i="78"/>
  <c r="I103" i="78" s="1"/>
  <c r="J31" i="78"/>
  <c r="J103" i="78" s="1"/>
  <c r="K31" i="78"/>
  <c r="K103" i="78" s="1"/>
  <c r="L31" i="78"/>
  <c r="M31" i="78"/>
  <c r="M103" i="78" s="1"/>
  <c r="P31" i="78"/>
  <c r="Q31" i="78"/>
  <c r="Q103" i="78" s="1"/>
  <c r="C31" i="78"/>
  <c r="R85" i="78"/>
  <c r="R81" i="78"/>
  <c r="Q78" i="78"/>
  <c r="M78" i="78"/>
  <c r="L78" i="78"/>
  <c r="K78" i="78"/>
  <c r="J78" i="78"/>
  <c r="I78" i="78"/>
  <c r="H78" i="78"/>
  <c r="G78" i="78"/>
  <c r="F78" i="78"/>
  <c r="E78" i="78"/>
  <c r="D78" i="78"/>
  <c r="C78" i="78"/>
  <c r="Z68" i="78"/>
  <c r="AA67" i="78"/>
  <c r="Z66" i="78"/>
  <c r="Z65" i="78"/>
  <c r="AA62" i="78"/>
  <c r="Z62" i="78"/>
  <c r="W62" i="78"/>
  <c r="V62" i="78"/>
  <c r="U62" i="78"/>
  <c r="AA61" i="78"/>
  <c r="Z61" i="78"/>
  <c r="W61" i="78"/>
  <c r="V61" i="78"/>
  <c r="U61" i="78"/>
  <c r="AA60" i="78"/>
  <c r="Z60" i="78"/>
  <c r="W60" i="78"/>
  <c r="V60" i="78"/>
  <c r="U60" i="78"/>
  <c r="AA59" i="78"/>
  <c r="Z59" i="78"/>
  <c r="W59" i="78"/>
  <c r="V59" i="78"/>
  <c r="U59" i="78"/>
  <c r="AA58" i="78"/>
  <c r="Z58" i="78"/>
  <c r="W58" i="78"/>
  <c r="V58" i="78"/>
  <c r="U58" i="78"/>
  <c r="AA57" i="78"/>
  <c r="Z57" i="78"/>
  <c r="W57" i="78"/>
  <c r="V57" i="78"/>
  <c r="U57" i="78"/>
  <c r="T57" i="78"/>
  <c r="AA55" i="78"/>
  <c r="Z55" i="78"/>
  <c r="W55" i="78"/>
  <c r="V55" i="78"/>
  <c r="AA54" i="78"/>
  <c r="Z54" i="78"/>
  <c r="W54" i="78"/>
  <c r="V54" i="78"/>
  <c r="AA53" i="78"/>
  <c r="Z53" i="78"/>
  <c r="W53" i="78"/>
  <c r="V53" i="78"/>
  <c r="AA52" i="78"/>
  <c r="Z52" i="78"/>
  <c r="W52" i="78"/>
  <c r="V52" i="78"/>
  <c r="AA51" i="78"/>
  <c r="Z51" i="78"/>
  <c r="W51" i="78"/>
  <c r="V51" i="78"/>
  <c r="U51" i="78"/>
  <c r="T51" i="78"/>
  <c r="AA50" i="78"/>
  <c r="Z50" i="78"/>
  <c r="W50" i="78"/>
  <c r="V50" i="78"/>
  <c r="U50" i="78"/>
  <c r="T50" i="78"/>
  <c r="AA49" i="78"/>
  <c r="Z49" i="78"/>
  <c r="W49" i="78"/>
  <c r="V49" i="78"/>
  <c r="U49" i="78"/>
  <c r="T49" i="78"/>
  <c r="AA48" i="78"/>
  <c r="Z48" i="78"/>
  <c r="W48" i="78"/>
  <c r="V48" i="78"/>
  <c r="U48" i="78"/>
  <c r="T48" i="78"/>
  <c r="AA47" i="78"/>
  <c r="Z47" i="78"/>
  <c r="W47" i="78"/>
  <c r="V47" i="78"/>
  <c r="U47" i="78"/>
  <c r="T47" i="78"/>
  <c r="AA46" i="78"/>
  <c r="Z46" i="78"/>
  <c r="W46" i="78"/>
  <c r="V46" i="78"/>
  <c r="U46" i="78"/>
  <c r="T46" i="78"/>
  <c r="AA45" i="78"/>
  <c r="Z45" i="78"/>
  <c r="W45" i="78"/>
  <c r="V45" i="78"/>
  <c r="U45" i="78"/>
  <c r="T45" i="78"/>
  <c r="AA44" i="78"/>
  <c r="Z44" i="78"/>
  <c r="W44" i="78"/>
  <c r="V44" i="78"/>
  <c r="U44" i="78"/>
  <c r="T44" i="78"/>
  <c r="AA43" i="78"/>
  <c r="Z43" i="78"/>
  <c r="W43" i="78"/>
  <c r="V43" i="78"/>
  <c r="U43" i="78"/>
  <c r="T43" i="78"/>
  <c r="AA42" i="78"/>
  <c r="Z42" i="78"/>
  <c r="W42" i="78"/>
  <c r="V42" i="78"/>
  <c r="T42" i="78"/>
  <c r="Q35" i="78"/>
  <c r="P35" i="78"/>
  <c r="M35" i="78"/>
  <c r="M107" i="78" s="1"/>
  <c r="L35" i="78"/>
  <c r="K35" i="78"/>
  <c r="K107" i="78" s="1"/>
  <c r="J35" i="78"/>
  <c r="J107" i="78" s="1"/>
  <c r="I35" i="78"/>
  <c r="I107" i="78" s="1"/>
  <c r="H35" i="78"/>
  <c r="G35" i="78"/>
  <c r="G107" i="78" s="1"/>
  <c r="F35" i="78"/>
  <c r="F107" i="78" s="1"/>
  <c r="E35" i="78"/>
  <c r="E107" i="78" s="1"/>
  <c r="D35" i="78"/>
  <c r="D107" i="78" s="1"/>
  <c r="C35" i="78"/>
  <c r="Q33" i="78"/>
  <c r="P33" i="78"/>
  <c r="M33" i="78"/>
  <c r="L33" i="78"/>
  <c r="K33" i="78"/>
  <c r="K105" i="78" s="1"/>
  <c r="J33" i="78"/>
  <c r="J105" i="78" s="1"/>
  <c r="I33" i="78"/>
  <c r="I105" i="78" s="1"/>
  <c r="H33" i="78"/>
  <c r="G33" i="78"/>
  <c r="G105" i="78" s="1"/>
  <c r="F33" i="78"/>
  <c r="F105" i="78" s="1"/>
  <c r="E33" i="78"/>
  <c r="E105" i="78" s="1"/>
  <c r="D33" i="78"/>
  <c r="D105" i="78" s="1"/>
  <c r="C33" i="78"/>
  <c r="Q32" i="78"/>
  <c r="P32" i="78"/>
  <c r="M32" i="78"/>
  <c r="L32" i="78"/>
  <c r="L104" i="78" s="1"/>
  <c r="K32" i="78"/>
  <c r="K104" i="78" s="1"/>
  <c r="J32" i="78"/>
  <c r="J104" i="78" s="1"/>
  <c r="I32" i="78"/>
  <c r="I104" i="78" s="1"/>
  <c r="H32" i="78"/>
  <c r="G32" i="78"/>
  <c r="G104" i="78" s="1"/>
  <c r="F32" i="78"/>
  <c r="F104" i="78" s="1"/>
  <c r="E32" i="78"/>
  <c r="E104" i="78" s="1"/>
  <c r="D32" i="78"/>
  <c r="D104" i="78" s="1"/>
  <c r="C32" i="78"/>
  <c r="Q30" i="78"/>
  <c r="P30" i="78"/>
  <c r="M30" i="78"/>
  <c r="L30" i="78"/>
  <c r="K30" i="78"/>
  <c r="K102" i="78" s="1"/>
  <c r="J30" i="78"/>
  <c r="J102" i="78" s="1"/>
  <c r="I30" i="78"/>
  <c r="I102" i="78" s="1"/>
  <c r="H30" i="78"/>
  <c r="G30" i="78"/>
  <c r="G102" i="78" s="1"/>
  <c r="F30" i="78"/>
  <c r="F102" i="78" s="1"/>
  <c r="E30" i="78"/>
  <c r="E102" i="78" s="1"/>
  <c r="D30" i="78"/>
  <c r="D102" i="78" s="1"/>
  <c r="C30" i="78"/>
  <c r="T29" i="78"/>
  <c r="AA21" i="78"/>
  <c r="Z21" i="78"/>
  <c r="W21" i="78"/>
  <c r="V21" i="78"/>
  <c r="U21" i="78"/>
  <c r="T21" i="78"/>
  <c r="AA19" i="78"/>
  <c r="Z19" i="78"/>
  <c r="W19" i="78"/>
  <c r="V19" i="78"/>
  <c r="AA18" i="78"/>
  <c r="Z18" i="78"/>
  <c r="W18" i="78"/>
  <c r="V18" i="78"/>
  <c r="AA17" i="78"/>
  <c r="Z17" i="78"/>
  <c r="W17" i="78"/>
  <c r="V17" i="78"/>
  <c r="AA16" i="78"/>
  <c r="Z16" i="78"/>
  <c r="W16" i="78"/>
  <c r="V16" i="78"/>
  <c r="AA15" i="78"/>
  <c r="Z15" i="78"/>
  <c r="W15" i="78"/>
  <c r="V15" i="78"/>
  <c r="U15" i="78"/>
  <c r="T15" i="78"/>
  <c r="AA6" i="78"/>
  <c r="Z6" i="78"/>
  <c r="W6" i="78"/>
  <c r="V6" i="78"/>
  <c r="T6" i="78"/>
  <c r="I88" i="77"/>
  <c r="J88" i="77"/>
  <c r="M88" i="77"/>
  <c r="K92" i="77"/>
  <c r="D99" i="77"/>
  <c r="J99" i="77"/>
  <c r="D76" i="77"/>
  <c r="E76" i="77"/>
  <c r="F76" i="77"/>
  <c r="G76" i="77"/>
  <c r="H76" i="77"/>
  <c r="I76" i="77"/>
  <c r="J76" i="77"/>
  <c r="K76" i="77"/>
  <c r="L76" i="77"/>
  <c r="M76" i="77"/>
  <c r="Q76" i="77"/>
  <c r="C76" i="77"/>
  <c r="D38" i="77"/>
  <c r="E38" i="77"/>
  <c r="F38" i="77"/>
  <c r="G38" i="77"/>
  <c r="H38" i="77"/>
  <c r="U38" i="77" s="1"/>
  <c r="I38" i="77"/>
  <c r="J38" i="77"/>
  <c r="K38" i="77"/>
  <c r="L38" i="77"/>
  <c r="V38" i="77" s="1"/>
  <c r="M38" i="77"/>
  <c r="W38" i="77" s="1"/>
  <c r="Q38" i="77"/>
  <c r="AA38" i="77" s="1"/>
  <c r="C38" i="77"/>
  <c r="T38" i="77" s="1"/>
  <c r="K106" i="77"/>
  <c r="J106" i="77"/>
  <c r="I106" i="77"/>
  <c r="H106" i="77"/>
  <c r="G106" i="77"/>
  <c r="F106" i="77"/>
  <c r="E106" i="77"/>
  <c r="D106" i="77"/>
  <c r="C106" i="77"/>
  <c r="R105" i="77"/>
  <c r="M99" i="77"/>
  <c r="L99" i="77"/>
  <c r="K99" i="77"/>
  <c r="I99" i="77"/>
  <c r="H99" i="77"/>
  <c r="G99" i="77"/>
  <c r="F99" i="77"/>
  <c r="E99" i="77"/>
  <c r="M98" i="77"/>
  <c r="L98" i="77"/>
  <c r="K98" i="77"/>
  <c r="J98" i="77"/>
  <c r="I98" i="77"/>
  <c r="H98" i="77"/>
  <c r="G98" i="77"/>
  <c r="F98" i="77"/>
  <c r="E98" i="77"/>
  <c r="D98" i="77"/>
  <c r="R94" i="77"/>
  <c r="M92" i="77"/>
  <c r="L92" i="77"/>
  <c r="J92" i="77"/>
  <c r="M91" i="77"/>
  <c r="L91" i="77"/>
  <c r="K91" i="77"/>
  <c r="J91" i="77"/>
  <c r="M90" i="77"/>
  <c r="L90" i="77"/>
  <c r="K90" i="77"/>
  <c r="J90" i="77"/>
  <c r="I90" i="77"/>
  <c r="H90" i="77"/>
  <c r="E90" i="77"/>
  <c r="C90" i="77"/>
  <c r="M89" i="77"/>
  <c r="L89" i="77"/>
  <c r="K89" i="77"/>
  <c r="J89" i="77"/>
  <c r="I89" i="77"/>
  <c r="H89" i="77"/>
  <c r="G89" i="77"/>
  <c r="F89" i="77"/>
  <c r="E89" i="77"/>
  <c r="D89" i="77"/>
  <c r="C89" i="77"/>
  <c r="L88" i="77"/>
  <c r="K88" i="77"/>
  <c r="M87" i="77"/>
  <c r="L87" i="77"/>
  <c r="K87" i="77"/>
  <c r="J87" i="77"/>
  <c r="I87" i="77"/>
  <c r="H87" i="77"/>
  <c r="G87" i="77"/>
  <c r="F87" i="77"/>
  <c r="E87" i="77"/>
  <c r="C87" i="77"/>
  <c r="L86" i="77"/>
  <c r="K86" i="77"/>
  <c r="J86" i="77"/>
  <c r="H86" i="77"/>
  <c r="G86" i="77"/>
  <c r="F86" i="77"/>
  <c r="E86" i="77"/>
  <c r="D86" i="77"/>
  <c r="C86" i="77"/>
  <c r="M85" i="77"/>
  <c r="L85" i="77"/>
  <c r="K85" i="77"/>
  <c r="J85" i="77"/>
  <c r="I85" i="77"/>
  <c r="H85" i="77"/>
  <c r="G85" i="77"/>
  <c r="F85" i="77"/>
  <c r="E85" i="77"/>
  <c r="D85" i="77"/>
  <c r="C85" i="77"/>
  <c r="M84" i="77"/>
  <c r="L84" i="77"/>
  <c r="K84" i="77"/>
  <c r="J84" i="77"/>
  <c r="I84" i="77"/>
  <c r="H84" i="77"/>
  <c r="G84" i="77"/>
  <c r="F84" i="77"/>
  <c r="E84" i="77"/>
  <c r="D84" i="77"/>
  <c r="C84" i="77"/>
  <c r="M83" i="77"/>
  <c r="L83" i="77"/>
  <c r="K83" i="77"/>
  <c r="J83" i="77"/>
  <c r="I83" i="77"/>
  <c r="H83" i="77"/>
  <c r="G83" i="77"/>
  <c r="F83" i="77"/>
  <c r="E83" i="77"/>
  <c r="D83" i="77"/>
  <c r="C83" i="77"/>
  <c r="M82" i="77"/>
  <c r="L82" i="77"/>
  <c r="K82" i="77"/>
  <c r="J82" i="77"/>
  <c r="I82" i="77"/>
  <c r="H82" i="77"/>
  <c r="G82" i="77"/>
  <c r="F82" i="77"/>
  <c r="E82" i="77"/>
  <c r="D82" i="77"/>
  <c r="C82" i="77"/>
  <c r="U76" i="77"/>
  <c r="Q75" i="77"/>
  <c r="M75" i="77"/>
  <c r="W75" i="77" s="1"/>
  <c r="L75" i="77"/>
  <c r="V75" i="77" s="1"/>
  <c r="K75" i="77"/>
  <c r="J75" i="77"/>
  <c r="I75" i="77"/>
  <c r="H75" i="77"/>
  <c r="G75" i="77"/>
  <c r="F75" i="77"/>
  <c r="E75" i="77"/>
  <c r="D75" i="77"/>
  <c r="C75" i="77"/>
  <c r="T75" i="77" s="1"/>
  <c r="Q74" i="77"/>
  <c r="M74" i="77"/>
  <c r="W74" i="77" s="1"/>
  <c r="L74" i="77"/>
  <c r="V74" i="77" s="1"/>
  <c r="K74" i="77"/>
  <c r="J74" i="77"/>
  <c r="I74" i="77"/>
  <c r="I112" i="77" s="1"/>
  <c r="H74" i="77"/>
  <c r="G74" i="77"/>
  <c r="F74" i="77"/>
  <c r="E74" i="77"/>
  <c r="D74" i="77"/>
  <c r="C74" i="77"/>
  <c r="Q73" i="77"/>
  <c r="M73" i="77"/>
  <c r="L73" i="77"/>
  <c r="V73" i="77" s="1"/>
  <c r="K73" i="77"/>
  <c r="J73" i="77"/>
  <c r="I73" i="77"/>
  <c r="H73" i="77"/>
  <c r="G73" i="77"/>
  <c r="F73" i="77"/>
  <c r="E73" i="77"/>
  <c r="D73" i="77"/>
  <c r="C73" i="77"/>
  <c r="T73" i="77" s="1"/>
  <c r="Q72" i="77"/>
  <c r="M72" i="77"/>
  <c r="W72" i="77" s="1"/>
  <c r="L72" i="77"/>
  <c r="V72" i="77" s="1"/>
  <c r="K72" i="77"/>
  <c r="J72" i="77"/>
  <c r="I72" i="77"/>
  <c r="H72" i="77"/>
  <c r="G72" i="77"/>
  <c r="F72" i="77"/>
  <c r="E72" i="77"/>
  <c r="D72" i="77"/>
  <c r="C72" i="77"/>
  <c r="Q71" i="77"/>
  <c r="M71" i="77"/>
  <c r="W71" i="77" s="1"/>
  <c r="L71" i="77"/>
  <c r="V71" i="77" s="1"/>
  <c r="K71" i="77"/>
  <c r="J71" i="77"/>
  <c r="I71" i="77"/>
  <c r="H71" i="77"/>
  <c r="G71" i="77"/>
  <c r="F71" i="77"/>
  <c r="E71" i="77"/>
  <c r="D71" i="77"/>
  <c r="C71" i="77"/>
  <c r="T71" i="77" s="1"/>
  <c r="Q70" i="77"/>
  <c r="M70" i="77"/>
  <c r="W70" i="77" s="1"/>
  <c r="L70" i="77"/>
  <c r="K70" i="77"/>
  <c r="J70" i="77"/>
  <c r="I70" i="77"/>
  <c r="H70" i="77"/>
  <c r="U70" i="77" s="1"/>
  <c r="G70" i="77"/>
  <c r="F70" i="77"/>
  <c r="E70" i="77"/>
  <c r="D70" i="77"/>
  <c r="C70" i="77"/>
  <c r="T70" i="77" s="1"/>
  <c r="Q69" i="77"/>
  <c r="M69" i="77"/>
  <c r="W69" i="77" s="1"/>
  <c r="L69" i="77"/>
  <c r="V69" i="77" s="1"/>
  <c r="K69" i="77"/>
  <c r="J69" i="77"/>
  <c r="I69" i="77"/>
  <c r="H69" i="77"/>
  <c r="U69" i="77" s="1"/>
  <c r="G69" i="77"/>
  <c r="F69" i="77"/>
  <c r="E69" i="77"/>
  <c r="D69" i="77"/>
  <c r="C69" i="77"/>
  <c r="AA67" i="77"/>
  <c r="Z67" i="77"/>
  <c r="W67" i="77"/>
  <c r="V67" i="77"/>
  <c r="U67" i="77"/>
  <c r="AA66" i="77"/>
  <c r="Z66" i="77"/>
  <c r="W66" i="77"/>
  <c r="V66" i="77"/>
  <c r="U66" i="77"/>
  <c r="AA65" i="77"/>
  <c r="Z65" i="77"/>
  <c r="W65" i="77"/>
  <c r="V65" i="77"/>
  <c r="U65" i="77"/>
  <c r="AA64" i="77"/>
  <c r="Z64" i="77"/>
  <c r="W64" i="77"/>
  <c r="V64" i="77"/>
  <c r="U64" i="77"/>
  <c r="AA63" i="77"/>
  <c r="Z63" i="77"/>
  <c r="W63" i="77"/>
  <c r="V63" i="77"/>
  <c r="U63" i="77"/>
  <c r="AA62" i="77"/>
  <c r="Z62" i="77"/>
  <c r="W62" i="77"/>
  <c r="V62" i="77"/>
  <c r="U62" i="77"/>
  <c r="AA61" i="77"/>
  <c r="Z61" i="77"/>
  <c r="W61" i="77"/>
  <c r="V61" i="77"/>
  <c r="U61" i="77"/>
  <c r="AA60" i="77"/>
  <c r="Z60" i="77"/>
  <c r="W60" i="77"/>
  <c r="V60" i="77"/>
  <c r="U60" i="77"/>
  <c r="T60" i="77"/>
  <c r="AA59" i="77"/>
  <c r="Z59" i="77"/>
  <c r="W59" i="77"/>
  <c r="V59" i="77"/>
  <c r="AA58" i="77"/>
  <c r="Z58" i="77"/>
  <c r="W58" i="77"/>
  <c r="V58" i="77"/>
  <c r="AA57" i="77"/>
  <c r="Z57" i="77"/>
  <c r="W57" i="77"/>
  <c r="V57" i="77"/>
  <c r="AA56" i="77"/>
  <c r="Z56" i="77"/>
  <c r="W56" i="77"/>
  <c r="V56" i="77"/>
  <c r="AA55" i="77"/>
  <c r="Z55" i="77"/>
  <c r="W55" i="77"/>
  <c r="V55" i="77"/>
  <c r="AA54" i="77"/>
  <c r="Z54" i="77"/>
  <c r="W54" i="77"/>
  <c r="V54" i="77"/>
  <c r="AA53" i="77"/>
  <c r="Z53" i="77"/>
  <c r="W53" i="77"/>
  <c r="V53" i="77"/>
  <c r="U53" i="77"/>
  <c r="T53" i="77"/>
  <c r="T48" i="77"/>
  <c r="T47" i="77"/>
  <c r="T46" i="77"/>
  <c r="AA44" i="77"/>
  <c r="Z44" i="77"/>
  <c r="W44" i="77"/>
  <c r="V44" i="77"/>
  <c r="T44" i="77"/>
  <c r="Q37" i="77"/>
  <c r="AA37" i="77" s="1"/>
  <c r="M37" i="77"/>
  <c r="W37" i="77" s="1"/>
  <c r="L37" i="77"/>
  <c r="V37" i="77" s="1"/>
  <c r="K37" i="77"/>
  <c r="J37" i="77"/>
  <c r="I37" i="77"/>
  <c r="H37" i="77"/>
  <c r="U37" i="77" s="1"/>
  <c r="G37" i="77"/>
  <c r="F37" i="77"/>
  <c r="E37" i="77"/>
  <c r="D37" i="77"/>
  <c r="C37" i="77"/>
  <c r="T37" i="77" s="1"/>
  <c r="Q36" i="77"/>
  <c r="AA36" i="77" s="1"/>
  <c r="M36" i="77"/>
  <c r="W36" i="77" s="1"/>
  <c r="L36" i="77"/>
  <c r="V36" i="77" s="1"/>
  <c r="K36" i="77"/>
  <c r="J36" i="77"/>
  <c r="I36" i="77"/>
  <c r="H36" i="77"/>
  <c r="U36" i="77" s="1"/>
  <c r="G36" i="77"/>
  <c r="F36" i="77"/>
  <c r="E36" i="77"/>
  <c r="D36" i="77"/>
  <c r="C36" i="77"/>
  <c r="T36" i="77" s="1"/>
  <c r="Q35" i="77"/>
  <c r="AA35" i="77" s="1"/>
  <c r="M35" i="77"/>
  <c r="W35" i="77" s="1"/>
  <c r="L35" i="77"/>
  <c r="V35" i="77" s="1"/>
  <c r="K35" i="77"/>
  <c r="J35" i="77"/>
  <c r="I35" i="77"/>
  <c r="H35" i="77"/>
  <c r="U35" i="77" s="1"/>
  <c r="G35" i="77"/>
  <c r="F35" i="77"/>
  <c r="E35" i="77"/>
  <c r="D35" i="77"/>
  <c r="C35" i="77"/>
  <c r="T35" i="77" s="1"/>
  <c r="Q34" i="77"/>
  <c r="AA34" i="77" s="1"/>
  <c r="M34" i="77"/>
  <c r="W34" i="77" s="1"/>
  <c r="L34" i="77"/>
  <c r="V34" i="77" s="1"/>
  <c r="K34" i="77"/>
  <c r="J34" i="77"/>
  <c r="I34" i="77"/>
  <c r="H34" i="77"/>
  <c r="U34" i="77" s="1"/>
  <c r="G34" i="77"/>
  <c r="F34" i="77"/>
  <c r="E34" i="77"/>
  <c r="D34" i="77"/>
  <c r="C34" i="77"/>
  <c r="T34" i="77" s="1"/>
  <c r="Q33" i="77"/>
  <c r="AA33" i="77" s="1"/>
  <c r="M33" i="77"/>
  <c r="W33" i="77" s="1"/>
  <c r="L33" i="77"/>
  <c r="V33" i="77" s="1"/>
  <c r="K33" i="77"/>
  <c r="J33" i="77"/>
  <c r="I33" i="77"/>
  <c r="H33" i="77"/>
  <c r="U33" i="77" s="1"/>
  <c r="G33" i="77"/>
  <c r="F33" i="77"/>
  <c r="E33" i="77"/>
  <c r="D33" i="77"/>
  <c r="C33" i="77"/>
  <c r="T33" i="77" s="1"/>
  <c r="Q32" i="77"/>
  <c r="AA32" i="77" s="1"/>
  <c r="M32" i="77"/>
  <c r="W32" i="77" s="1"/>
  <c r="L32" i="77"/>
  <c r="V32" i="77" s="1"/>
  <c r="K32" i="77"/>
  <c r="J32" i="77"/>
  <c r="I32" i="77"/>
  <c r="H32" i="77"/>
  <c r="U32" i="77" s="1"/>
  <c r="G32" i="77"/>
  <c r="F32" i="77"/>
  <c r="E32" i="77"/>
  <c r="D32" i="77"/>
  <c r="C32" i="77"/>
  <c r="T32" i="77" s="1"/>
  <c r="Q31" i="77"/>
  <c r="AA31" i="77" s="1"/>
  <c r="M31" i="77"/>
  <c r="W31" i="77" s="1"/>
  <c r="L31" i="77"/>
  <c r="V31" i="77" s="1"/>
  <c r="K31" i="77"/>
  <c r="J31" i="77"/>
  <c r="I31" i="77"/>
  <c r="H31" i="77"/>
  <c r="U31" i="77" s="1"/>
  <c r="G31" i="77"/>
  <c r="F31" i="77"/>
  <c r="E31" i="77"/>
  <c r="D31" i="77"/>
  <c r="C31" i="77"/>
  <c r="T31" i="77" s="1"/>
  <c r="AA29" i="77"/>
  <c r="Z29" i="77"/>
  <c r="W29" i="77"/>
  <c r="V29" i="77"/>
  <c r="U29" i="77"/>
  <c r="AA28" i="77"/>
  <c r="Z28" i="77"/>
  <c r="W28" i="77"/>
  <c r="V28" i="77"/>
  <c r="U28" i="77"/>
  <c r="AA27" i="77"/>
  <c r="Z27" i="77"/>
  <c r="W27" i="77"/>
  <c r="V27" i="77"/>
  <c r="U27" i="77"/>
  <c r="AA26" i="77"/>
  <c r="Z26" i="77"/>
  <c r="W26" i="77"/>
  <c r="V26" i="77"/>
  <c r="U26" i="77"/>
  <c r="AA25" i="77"/>
  <c r="Z25" i="77"/>
  <c r="W25" i="77"/>
  <c r="V25" i="77"/>
  <c r="U25" i="77"/>
  <c r="AA24" i="77"/>
  <c r="Z24" i="77"/>
  <c r="W24" i="77"/>
  <c r="V24" i="77"/>
  <c r="U24" i="77"/>
  <c r="AA23" i="77"/>
  <c r="Z23" i="77"/>
  <c r="W23" i="77"/>
  <c r="V23" i="77"/>
  <c r="U23" i="77"/>
  <c r="AA22" i="77"/>
  <c r="Z22" i="77"/>
  <c r="W22" i="77"/>
  <c r="V22" i="77"/>
  <c r="U22" i="77"/>
  <c r="T22" i="77"/>
  <c r="V20" i="77"/>
  <c r="V19" i="77"/>
  <c r="V18" i="77"/>
  <c r="V17" i="77"/>
  <c r="V16" i="77"/>
  <c r="AA15" i="77"/>
  <c r="Z15" i="77"/>
  <c r="W15" i="77"/>
  <c r="V15" i="77"/>
  <c r="U15" i="77"/>
  <c r="T15" i="77"/>
  <c r="T10" i="77"/>
  <c r="T9" i="77"/>
  <c r="T8" i="77"/>
  <c r="T7" i="77"/>
  <c r="AA6" i="77"/>
  <c r="Z6" i="77"/>
  <c r="W6" i="77"/>
  <c r="C85" i="42"/>
  <c r="D85" i="42"/>
  <c r="E85" i="42"/>
  <c r="F85" i="42"/>
  <c r="G85" i="42"/>
  <c r="H85" i="42"/>
  <c r="I85" i="42"/>
  <c r="J85" i="42"/>
  <c r="K85" i="42"/>
  <c r="L85" i="42"/>
  <c r="M85" i="42"/>
  <c r="Q85" i="42"/>
  <c r="C86" i="42"/>
  <c r="D86" i="42"/>
  <c r="E86" i="42"/>
  <c r="F86" i="42"/>
  <c r="G86" i="42"/>
  <c r="H86" i="42"/>
  <c r="I86" i="42"/>
  <c r="J86" i="42"/>
  <c r="K86" i="42"/>
  <c r="L86" i="42"/>
  <c r="M86" i="42"/>
  <c r="Q86" i="42"/>
  <c r="C87" i="42"/>
  <c r="D87" i="42"/>
  <c r="E87" i="42"/>
  <c r="F87" i="42"/>
  <c r="G87" i="42"/>
  <c r="H87" i="42"/>
  <c r="I87" i="42"/>
  <c r="J87" i="42"/>
  <c r="K87" i="42"/>
  <c r="L87" i="42"/>
  <c r="M87" i="42"/>
  <c r="Q87" i="42"/>
  <c r="C88" i="42"/>
  <c r="D88" i="42"/>
  <c r="E88" i="42"/>
  <c r="F88" i="42"/>
  <c r="G88" i="42"/>
  <c r="H88" i="42"/>
  <c r="I88" i="42"/>
  <c r="J88" i="42"/>
  <c r="K88" i="42"/>
  <c r="L88" i="42"/>
  <c r="M88" i="42"/>
  <c r="Q88" i="42"/>
  <c r="R88" i="42" s="1"/>
  <c r="C89" i="42"/>
  <c r="D89" i="42"/>
  <c r="E89" i="42"/>
  <c r="F89" i="42"/>
  <c r="G89" i="42"/>
  <c r="H89" i="42"/>
  <c r="I89" i="42"/>
  <c r="J89" i="42"/>
  <c r="K89" i="42"/>
  <c r="L89" i="42"/>
  <c r="M89" i="42"/>
  <c r="Q89" i="42"/>
  <c r="C90" i="42"/>
  <c r="D90" i="42"/>
  <c r="E90" i="42"/>
  <c r="F90" i="42"/>
  <c r="G90" i="42"/>
  <c r="H90" i="42"/>
  <c r="I90" i="42"/>
  <c r="J90" i="42"/>
  <c r="K90" i="42"/>
  <c r="L90" i="42"/>
  <c r="C91" i="42"/>
  <c r="D91" i="42"/>
  <c r="E91" i="42"/>
  <c r="F91" i="42"/>
  <c r="G91" i="42"/>
  <c r="H91" i="42"/>
  <c r="I91" i="42"/>
  <c r="J91" i="42"/>
  <c r="K91" i="42"/>
  <c r="L91" i="42"/>
  <c r="M91" i="42"/>
  <c r="Q91" i="42"/>
  <c r="C92" i="42"/>
  <c r="D92" i="42"/>
  <c r="E92" i="42"/>
  <c r="F92" i="42"/>
  <c r="G92" i="42"/>
  <c r="H92" i="42"/>
  <c r="I92" i="42"/>
  <c r="J92" i="42"/>
  <c r="K92" i="42"/>
  <c r="L92" i="42"/>
  <c r="M92" i="42"/>
  <c r="Q92" i="42"/>
  <c r="J93" i="42"/>
  <c r="K93" i="42"/>
  <c r="L93" i="42"/>
  <c r="M93" i="42"/>
  <c r="Q93" i="42"/>
  <c r="J94" i="42"/>
  <c r="L94" i="42"/>
  <c r="M94" i="42"/>
  <c r="Q94" i="42"/>
  <c r="J95" i="42"/>
  <c r="K95" i="42"/>
  <c r="L95" i="42"/>
  <c r="M95" i="42"/>
  <c r="Q95" i="42"/>
  <c r="J96" i="42"/>
  <c r="K96" i="42"/>
  <c r="L96" i="42"/>
  <c r="M96" i="42"/>
  <c r="Q96" i="42"/>
  <c r="J97" i="42"/>
  <c r="K97" i="42"/>
  <c r="L97" i="42"/>
  <c r="M97" i="42"/>
  <c r="Q97" i="42"/>
  <c r="R97" i="42" s="1"/>
  <c r="J98" i="42"/>
  <c r="K98" i="42"/>
  <c r="J99" i="42"/>
  <c r="K99" i="42"/>
  <c r="Q99" i="42"/>
  <c r="R99" i="42" s="1"/>
  <c r="J100" i="42"/>
  <c r="K100" i="42"/>
  <c r="C101" i="42"/>
  <c r="D101" i="42"/>
  <c r="E101" i="42"/>
  <c r="F101" i="42"/>
  <c r="G101" i="42"/>
  <c r="H101" i="42"/>
  <c r="I101" i="42"/>
  <c r="J101" i="42"/>
  <c r="K101" i="42"/>
  <c r="L101" i="42"/>
  <c r="M101" i="42"/>
  <c r="Q101" i="42"/>
  <c r="C102" i="42"/>
  <c r="E102" i="42"/>
  <c r="F102" i="42"/>
  <c r="G102" i="42"/>
  <c r="H102" i="42"/>
  <c r="I102" i="42"/>
  <c r="K102" i="42"/>
  <c r="L102" i="42"/>
  <c r="M102" i="42"/>
  <c r="C103" i="42"/>
  <c r="D103" i="42"/>
  <c r="E103" i="42"/>
  <c r="F103" i="42"/>
  <c r="G103" i="42"/>
  <c r="H103" i="42"/>
  <c r="I103" i="42"/>
  <c r="J103" i="42"/>
  <c r="K103" i="42"/>
  <c r="L103" i="42"/>
  <c r="M103" i="42"/>
  <c r="Q103" i="42"/>
  <c r="C104" i="42"/>
  <c r="D104" i="42"/>
  <c r="E104" i="42"/>
  <c r="F104" i="42"/>
  <c r="G104" i="42"/>
  <c r="H104" i="42"/>
  <c r="I104" i="42"/>
  <c r="J104" i="42"/>
  <c r="K104" i="42"/>
  <c r="L104" i="42"/>
  <c r="M104" i="42"/>
  <c r="Q104" i="42"/>
  <c r="C105" i="42"/>
  <c r="D105" i="42"/>
  <c r="E105" i="42"/>
  <c r="F105" i="42"/>
  <c r="G105" i="42"/>
  <c r="H105" i="42"/>
  <c r="I105" i="42"/>
  <c r="J105" i="42"/>
  <c r="K105" i="42"/>
  <c r="L105" i="42"/>
  <c r="M105" i="42"/>
  <c r="Q105" i="42"/>
  <c r="C106" i="42"/>
  <c r="D106" i="42"/>
  <c r="E106" i="42"/>
  <c r="F106" i="42"/>
  <c r="G106" i="42"/>
  <c r="H106" i="42"/>
  <c r="I106" i="42"/>
  <c r="J106" i="42"/>
  <c r="K106" i="42"/>
  <c r="L106" i="42"/>
  <c r="M106" i="42"/>
  <c r="Q106" i="42"/>
  <c r="R108" i="42"/>
  <c r="C109" i="42"/>
  <c r="D109" i="42"/>
  <c r="E109" i="42"/>
  <c r="F109" i="42"/>
  <c r="G109" i="42"/>
  <c r="H109" i="42"/>
  <c r="I109" i="42"/>
  <c r="J109" i="42"/>
  <c r="K109" i="42"/>
  <c r="L109" i="42"/>
  <c r="M109" i="42"/>
  <c r="Q109" i="42"/>
  <c r="D84" i="42"/>
  <c r="E84" i="42"/>
  <c r="F84" i="42"/>
  <c r="G84" i="42"/>
  <c r="H84" i="42"/>
  <c r="I84" i="42"/>
  <c r="J84" i="42"/>
  <c r="K84" i="42"/>
  <c r="L84" i="42"/>
  <c r="M84" i="42"/>
  <c r="Q84" i="42"/>
  <c r="C84" i="42"/>
  <c r="Q78" i="42"/>
  <c r="AA78" i="42" s="1"/>
  <c r="Z78" i="42"/>
  <c r="M78" i="42"/>
  <c r="W78" i="42" s="1"/>
  <c r="L78" i="42"/>
  <c r="V78" i="42" s="1"/>
  <c r="K78" i="42"/>
  <c r="J78" i="42"/>
  <c r="I78" i="42"/>
  <c r="H78" i="42"/>
  <c r="G78" i="42"/>
  <c r="F78" i="42"/>
  <c r="E78" i="42"/>
  <c r="D78" i="42"/>
  <c r="C78" i="42"/>
  <c r="Q77" i="42"/>
  <c r="AA77" i="42" s="1"/>
  <c r="Z77" i="42"/>
  <c r="M77" i="42"/>
  <c r="W77" i="42" s="1"/>
  <c r="L77" i="42"/>
  <c r="V77" i="42" s="1"/>
  <c r="K77" i="42"/>
  <c r="J77" i="42"/>
  <c r="I77" i="42"/>
  <c r="H77" i="42"/>
  <c r="G77" i="42"/>
  <c r="F77" i="42"/>
  <c r="E77" i="42"/>
  <c r="D77" i="42"/>
  <c r="C77" i="42"/>
  <c r="Q76" i="42"/>
  <c r="AA76" i="42" s="1"/>
  <c r="Z76" i="42"/>
  <c r="M76" i="42"/>
  <c r="W76" i="42" s="1"/>
  <c r="L76" i="42"/>
  <c r="V76" i="42" s="1"/>
  <c r="K76" i="42"/>
  <c r="J76" i="42"/>
  <c r="I76" i="42"/>
  <c r="H76" i="42"/>
  <c r="G76" i="42"/>
  <c r="F76" i="42"/>
  <c r="E76" i="42"/>
  <c r="D76" i="42"/>
  <c r="C76" i="42"/>
  <c r="Q75" i="42"/>
  <c r="AA75" i="42" s="1"/>
  <c r="Z75" i="42"/>
  <c r="M75" i="42"/>
  <c r="W75" i="42" s="1"/>
  <c r="L75" i="42"/>
  <c r="V75" i="42" s="1"/>
  <c r="K75" i="42"/>
  <c r="J75" i="42"/>
  <c r="I75" i="42"/>
  <c r="H75" i="42"/>
  <c r="G75" i="42"/>
  <c r="F75" i="42"/>
  <c r="E75" i="42"/>
  <c r="D75" i="42"/>
  <c r="C75" i="42"/>
  <c r="Q74" i="42"/>
  <c r="AA74" i="42" s="1"/>
  <c r="Z74" i="42"/>
  <c r="M74" i="42"/>
  <c r="W74" i="42" s="1"/>
  <c r="L74" i="42"/>
  <c r="V74" i="42" s="1"/>
  <c r="K74" i="42"/>
  <c r="J74" i="42"/>
  <c r="I74" i="42"/>
  <c r="H74" i="42"/>
  <c r="G74" i="42"/>
  <c r="F74" i="42"/>
  <c r="E74" i="42"/>
  <c r="D74" i="42"/>
  <c r="C74" i="42"/>
  <c r="Q73" i="42"/>
  <c r="AA73" i="42" s="1"/>
  <c r="Z73" i="42"/>
  <c r="M73" i="42"/>
  <c r="W73" i="42" s="1"/>
  <c r="L73" i="42"/>
  <c r="V73" i="42" s="1"/>
  <c r="K73" i="42"/>
  <c r="J73" i="42"/>
  <c r="I73" i="42"/>
  <c r="H73" i="42"/>
  <c r="G73" i="42"/>
  <c r="F73" i="42"/>
  <c r="E73" i="42"/>
  <c r="D73" i="42"/>
  <c r="C73" i="42"/>
  <c r="Q72" i="42"/>
  <c r="AA72" i="42" s="1"/>
  <c r="Z72" i="42"/>
  <c r="M72" i="42"/>
  <c r="W72" i="42" s="1"/>
  <c r="L72" i="42"/>
  <c r="V72" i="42" s="1"/>
  <c r="K72" i="42"/>
  <c r="J72" i="42"/>
  <c r="I72" i="42"/>
  <c r="H72" i="42"/>
  <c r="G72" i="42"/>
  <c r="F72" i="42"/>
  <c r="E72" i="42"/>
  <c r="D72" i="42"/>
  <c r="C72" i="42"/>
  <c r="Q71" i="42"/>
  <c r="AA71" i="42" s="1"/>
  <c r="Z71" i="42"/>
  <c r="M71" i="42"/>
  <c r="W71" i="42" s="1"/>
  <c r="L71" i="42"/>
  <c r="V71" i="42" s="1"/>
  <c r="K71" i="42"/>
  <c r="J71" i="42"/>
  <c r="I71" i="42"/>
  <c r="H71" i="42"/>
  <c r="G71" i="42"/>
  <c r="F71" i="42"/>
  <c r="E71" i="42"/>
  <c r="D71" i="42"/>
  <c r="C71" i="42"/>
  <c r="AA69" i="42"/>
  <c r="Z69" i="42"/>
  <c r="W69" i="42"/>
  <c r="V69" i="42"/>
  <c r="AA68" i="42"/>
  <c r="Z68" i="42"/>
  <c r="W68" i="42"/>
  <c r="V68" i="42"/>
  <c r="AA67" i="42"/>
  <c r="Z67" i="42"/>
  <c r="W67" i="42"/>
  <c r="V67" i="42"/>
  <c r="AA66" i="42"/>
  <c r="Z66" i="42"/>
  <c r="W66" i="42"/>
  <c r="V66" i="42"/>
  <c r="AA65" i="42"/>
  <c r="Z65" i="42"/>
  <c r="W65" i="42"/>
  <c r="V65" i="42"/>
  <c r="AA64" i="42"/>
  <c r="Z64" i="42"/>
  <c r="W64" i="42"/>
  <c r="V64" i="42"/>
  <c r="AA63" i="42"/>
  <c r="Z63" i="42"/>
  <c r="W63" i="42"/>
  <c r="V63" i="42"/>
  <c r="AA62" i="42"/>
  <c r="Z62" i="42"/>
  <c r="W62" i="42"/>
  <c r="V62" i="42"/>
  <c r="AA61" i="42"/>
  <c r="Z61" i="42"/>
  <c r="W61" i="42"/>
  <c r="V61" i="42"/>
  <c r="AA60" i="42"/>
  <c r="Z60" i="42"/>
  <c r="W60" i="42"/>
  <c r="V60" i="42"/>
  <c r="AA59" i="42"/>
  <c r="Z59" i="42"/>
  <c r="W59" i="42"/>
  <c r="V59" i="42"/>
  <c r="AA58" i="42"/>
  <c r="Z58" i="42"/>
  <c r="W58" i="42"/>
  <c r="V58" i="42"/>
  <c r="AA57" i="42"/>
  <c r="Z57" i="42"/>
  <c r="W57" i="42"/>
  <c r="V57" i="42"/>
  <c r="AA56" i="42"/>
  <c r="Z56" i="42"/>
  <c r="W56" i="42"/>
  <c r="V56" i="42"/>
  <c r="AA55" i="42"/>
  <c r="Z55" i="42"/>
  <c r="W55" i="42"/>
  <c r="V55" i="42"/>
  <c r="AA54" i="42"/>
  <c r="Z54" i="42"/>
  <c r="W54" i="42"/>
  <c r="V54" i="42"/>
  <c r="AA53" i="42"/>
  <c r="Z53" i="42"/>
  <c r="W53" i="42"/>
  <c r="V53" i="42"/>
  <c r="AA52" i="42"/>
  <c r="Z52" i="42"/>
  <c r="W52" i="42"/>
  <c r="V52" i="42"/>
  <c r="AA51" i="42"/>
  <c r="Z51" i="42"/>
  <c r="W51" i="42"/>
  <c r="V51" i="42"/>
  <c r="AA50" i="42"/>
  <c r="Z50" i="42"/>
  <c r="W50" i="42"/>
  <c r="V50" i="42"/>
  <c r="AA49" i="42"/>
  <c r="Z49" i="42"/>
  <c r="W49" i="42"/>
  <c r="V49" i="42"/>
  <c r="AA48" i="42"/>
  <c r="Z48" i="42"/>
  <c r="W48" i="42"/>
  <c r="V48" i="42"/>
  <c r="AA47" i="42"/>
  <c r="Z47" i="42"/>
  <c r="W47" i="42"/>
  <c r="V47" i="42"/>
  <c r="AA46" i="42"/>
  <c r="Z46" i="42"/>
  <c r="W46" i="42"/>
  <c r="V46" i="42"/>
  <c r="AA45" i="42"/>
  <c r="Z45" i="42"/>
  <c r="W45" i="42"/>
  <c r="V45" i="42"/>
  <c r="W24" i="42"/>
  <c r="Z24" i="42"/>
  <c r="AA24" i="42"/>
  <c r="W25" i="42"/>
  <c r="Z25" i="42"/>
  <c r="AA25" i="42"/>
  <c r="W26" i="42"/>
  <c r="Z26" i="42"/>
  <c r="AA26" i="42"/>
  <c r="W27" i="42"/>
  <c r="Z27" i="42"/>
  <c r="AA27" i="42"/>
  <c r="W28" i="42"/>
  <c r="Z28" i="42"/>
  <c r="AA28" i="42"/>
  <c r="W29" i="42"/>
  <c r="Z29" i="42"/>
  <c r="AA29" i="42"/>
  <c r="W30" i="42"/>
  <c r="Z30" i="42"/>
  <c r="AA30" i="42"/>
  <c r="V30" i="42"/>
  <c r="V29" i="42"/>
  <c r="V28" i="42"/>
  <c r="V27" i="42"/>
  <c r="V26" i="42"/>
  <c r="V25" i="42"/>
  <c r="V24" i="42"/>
  <c r="AA23" i="42"/>
  <c r="W23" i="42"/>
  <c r="Z23" i="42"/>
  <c r="V23" i="42"/>
  <c r="V22" i="42"/>
  <c r="V20" i="42"/>
  <c r="W15" i="42"/>
  <c r="Z15" i="42"/>
  <c r="AA15" i="42"/>
  <c r="V15" i="42"/>
  <c r="W7" i="42"/>
  <c r="W8" i="42"/>
  <c r="W9" i="42"/>
  <c r="W10" i="42"/>
  <c r="AA6" i="42"/>
  <c r="Z6" i="42"/>
  <c r="W6" i="42"/>
  <c r="V6" i="42"/>
  <c r="D32" i="42"/>
  <c r="E32" i="42"/>
  <c r="F32" i="42"/>
  <c r="G32" i="42"/>
  <c r="H32" i="42"/>
  <c r="U32" i="42" s="1"/>
  <c r="I32" i="42"/>
  <c r="J32" i="42"/>
  <c r="K32" i="42"/>
  <c r="L32" i="42"/>
  <c r="V32" i="42" s="1"/>
  <c r="M32" i="42"/>
  <c r="W32" i="42" s="1"/>
  <c r="Z32" i="42"/>
  <c r="Q32" i="42"/>
  <c r="AA32" i="42" s="1"/>
  <c r="D33" i="42"/>
  <c r="E33" i="42"/>
  <c r="F33" i="42"/>
  <c r="G33" i="42"/>
  <c r="H33" i="42"/>
  <c r="U33" i="42" s="1"/>
  <c r="I33" i="42"/>
  <c r="J33" i="42"/>
  <c r="K33" i="42"/>
  <c r="L33" i="42"/>
  <c r="V33" i="42" s="1"/>
  <c r="M33" i="42"/>
  <c r="W33" i="42" s="1"/>
  <c r="Z33" i="42"/>
  <c r="Q33" i="42"/>
  <c r="AA33" i="42" s="1"/>
  <c r="D34" i="42"/>
  <c r="E34" i="42"/>
  <c r="F34" i="42"/>
  <c r="G34" i="42"/>
  <c r="H34" i="42"/>
  <c r="U34" i="42" s="1"/>
  <c r="I34" i="42"/>
  <c r="J34" i="42"/>
  <c r="K34" i="42"/>
  <c r="L34" i="42"/>
  <c r="V34" i="42" s="1"/>
  <c r="M34" i="42"/>
  <c r="W34" i="42" s="1"/>
  <c r="Z34" i="42"/>
  <c r="Q34" i="42"/>
  <c r="AA34" i="42" s="1"/>
  <c r="D35" i="42"/>
  <c r="E35" i="42"/>
  <c r="F35" i="42"/>
  <c r="G35" i="42"/>
  <c r="H35" i="42"/>
  <c r="U35" i="42" s="1"/>
  <c r="I35" i="42"/>
  <c r="J35" i="42"/>
  <c r="K35" i="42"/>
  <c r="L35" i="42"/>
  <c r="V35" i="42" s="1"/>
  <c r="M35" i="42"/>
  <c r="W35" i="42" s="1"/>
  <c r="Z35" i="42"/>
  <c r="Q35" i="42"/>
  <c r="AA35" i="42" s="1"/>
  <c r="D36" i="42"/>
  <c r="E36" i="42"/>
  <c r="F36" i="42"/>
  <c r="G36" i="42"/>
  <c r="H36" i="42"/>
  <c r="U36" i="42" s="1"/>
  <c r="I36" i="42"/>
  <c r="J36" i="42"/>
  <c r="K36" i="42"/>
  <c r="L36" i="42"/>
  <c r="V36" i="42" s="1"/>
  <c r="M36" i="42"/>
  <c r="W36" i="42" s="1"/>
  <c r="Z36" i="42"/>
  <c r="Q36" i="42"/>
  <c r="AA36" i="42" s="1"/>
  <c r="D37" i="42"/>
  <c r="E37" i="42"/>
  <c r="F37" i="42"/>
  <c r="G37" i="42"/>
  <c r="H37" i="42"/>
  <c r="U37" i="42" s="1"/>
  <c r="I37" i="42"/>
  <c r="I115" i="42" s="1"/>
  <c r="J37" i="42"/>
  <c r="K37" i="42"/>
  <c r="L37" i="42"/>
  <c r="V37" i="42" s="1"/>
  <c r="M37" i="42"/>
  <c r="W37" i="42" s="1"/>
  <c r="Z37" i="42"/>
  <c r="Q37" i="42"/>
  <c r="AA37" i="42" s="1"/>
  <c r="D38" i="42"/>
  <c r="E38" i="42"/>
  <c r="F38" i="42"/>
  <c r="G38" i="42"/>
  <c r="H38" i="42"/>
  <c r="U38" i="42" s="1"/>
  <c r="I38" i="42"/>
  <c r="J38" i="42"/>
  <c r="K38" i="42"/>
  <c r="L38" i="42"/>
  <c r="V38" i="42" s="1"/>
  <c r="M38" i="42"/>
  <c r="W38" i="42" s="1"/>
  <c r="Z38" i="42"/>
  <c r="Q38" i="42"/>
  <c r="AA38" i="42" s="1"/>
  <c r="D39" i="42"/>
  <c r="E39" i="42"/>
  <c r="F39" i="42"/>
  <c r="G39" i="42"/>
  <c r="H39" i="42"/>
  <c r="U39" i="42" s="1"/>
  <c r="I39" i="42"/>
  <c r="J39" i="42"/>
  <c r="K39" i="42"/>
  <c r="L39" i="42"/>
  <c r="V39" i="42" s="1"/>
  <c r="M39" i="42"/>
  <c r="W39" i="42" s="1"/>
  <c r="Z39" i="42"/>
  <c r="Q39" i="42"/>
  <c r="AA39" i="42" s="1"/>
  <c r="C39" i="42"/>
  <c r="C38" i="42"/>
  <c r="C37" i="42"/>
  <c r="C36" i="42"/>
  <c r="C35" i="42"/>
  <c r="C34" i="42"/>
  <c r="C33" i="42"/>
  <c r="C32" i="42"/>
  <c r="R76" i="77" l="1"/>
  <c r="Q114" i="77"/>
  <c r="R69" i="77"/>
  <c r="Q107" i="77"/>
  <c r="AA70" i="77"/>
  <c r="Q108" i="77"/>
  <c r="Q109" i="77"/>
  <c r="AA72" i="77"/>
  <c r="Q110" i="77"/>
  <c r="AA73" i="77"/>
  <c r="Q111" i="77"/>
  <c r="J112" i="77"/>
  <c r="Q112" i="77"/>
  <c r="AA75" i="77"/>
  <c r="Q113" i="77"/>
  <c r="Z30" i="77"/>
  <c r="T74" i="77"/>
  <c r="K112" i="77"/>
  <c r="R83" i="77"/>
  <c r="R98" i="77"/>
  <c r="R92" i="77"/>
  <c r="R85" i="77"/>
  <c r="R109" i="42"/>
  <c r="R96" i="42"/>
  <c r="R103" i="42"/>
  <c r="W10" i="39"/>
  <c r="W11" i="39" s="1"/>
  <c r="F34" i="68"/>
  <c r="R31" i="68"/>
  <c r="M44" i="68"/>
  <c r="N31" i="68"/>
  <c r="E34" i="68"/>
  <c r="K31" i="68"/>
  <c r="R34" i="68"/>
  <c r="D34" i="68"/>
  <c r="K34" i="68"/>
  <c r="G34" i="68"/>
  <c r="R42" i="68"/>
  <c r="P49" i="34"/>
  <c r="P60" i="34"/>
  <c r="P54" i="34"/>
  <c r="U29" i="78"/>
  <c r="R88" i="77"/>
  <c r="R82" i="77"/>
  <c r="AA68" i="77"/>
  <c r="R90" i="77"/>
  <c r="R84" i="77"/>
  <c r="F114" i="42"/>
  <c r="R101" i="42"/>
  <c r="R89" i="42"/>
  <c r="R84" i="42"/>
  <c r="R104" i="42"/>
  <c r="R85" i="42"/>
  <c r="X31" i="42"/>
  <c r="R94" i="42"/>
  <c r="R86" i="42"/>
  <c r="R106" i="42"/>
  <c r="R93" i="42"/>
  <c r="W19" i="39"/>
  <c r="W20" i="39" s="1"/>
  <c r="W15" i="37"/>
  <c r="W16" i="37" s="1"/>
  <c r="M43" i="37"/>
  <c r="Y8" i="19"/>
  <c r="Y15" i="19"/>
  <c r="M43" i="35"/>
  <c r="W29" i="35"/>
  <c r="W30" i="35" s="1"/>
  <c r="X18" i="8"/>
  <c r="X19" i="8" s="1"/>
  <c r="M53" i="8"/>
  <c r="L34" i="68"/>
  <c r="F42" i="68"/>
  <c r="D31" i="68"/>
  <c r="E42" i="68"/>
  <c r="Q45" i="68"/>
  <c r="M42" i="68"/>
  <c r="L31" i="68"/>
  <c r="J31" i="68"/>
  <c r="I31" i="68"/>
  <c r="K41" i="68"/>
  <c r="M34" i="68"/>
  <c r="N42" i="68"/>
  <c r="G41" i="68"/>
  <c r="G38" i="68" s="1"/>
  <c r="F41" i="68"/>
  <c r="F38" i="68" s="1"/>
  <c r="D42" i="68"/>
  <c r="F31" i="68"/>
  <c r="Q38" i="68"/>
  <c r="I42" i="68"/>
  <c r="E41" i="68"/>
  <c r="E38" i="68" s="1"/>
  <c r="N34" i="68"/>
  <c r="E31" i="68"/>
  <c r="H42" i="68"/>
  <c r="D41" i="68"/>
  <c r="Q31" i="68"/>
  <c r="G42" i="68"/>
  <c r="Q42" i="68"/>
  <c r="L40" i="68"/>
  <c r="N38" i="68"/>
  <c r="R41" i="68"/>
  <c r="K40" i="68"/>
  <c r="K38" i="68" s="1"/>
  <c r="L42" i="68"/>
  <c r="J42" i="68"/>
  <c r="D40" i="68"/>
  <c r="H31" i="68"/>
  <c r="M41" i="68"/>
  <c r="M38" i="68" s="1"/>
  <c r="I34" i="68"/>
  <c r="G31" i="68"/>
  <c r="L41" i="68"/>
  <c r="H34" i="68"/>
  <c r="X22" i="2"/>
  <c r="X25" i="2"/>
  <c r="X27" i="2"/>
  <c r="X28" i="2"/>
  <c r="X29" i="2"/>
  <c r="X30" i="2"/>
  <c r="X31" i="2"/>
  <c r="X23" i="2"/>
  <c r="X24" i="2"/>
  <c r="X26" i="2"/>
  <c r="N40" i="2"/>
  <c r="N17" i="2"/>
  <c r="X7" i="2"/>
  <c r="P58" i="34"/>
  <c r="AC9" i="34"/>
  <c r="P61" i="34"/>
  <c r="AC34" i="34"/>
  <c r="P39" i="34"/>
  <c r="AC39" i="34" s="1"/>
  <c r="P19" i="34"/>
  <c r="AC19" i="34" s="1"/>
  <c r="AC21" i="34"/>
  <c r="AC20" i="34"/>
  <c r="AA32" i="78"/>
  <c r="Q104" i="78"/>
  <c r="W29" i="78"/>
  <c r="M101" i="78"/>
  <c r="T30" i="78"/>
  <c r="C102" i="78"/>
  <c r="W32" i="78"/>
  <c r="M104" i="78"/>
  <c r="U33" i="78"/>
  <c r="H105" i="78"/>
  <c r="T35" i="78"/>
  <c r="C107" i="78"/>
  <c r="U34" i="78"/>
  <c r="H106" i="78"/>
  <c r="W36" i="78"/>
  <c r="M108" i="78"/>
  <c r="AA29" i="78"/>
  <c r="Q101" i="78"/>
  <c r="X34" i="78"/>
  <c r="N106" i="78"/>
  <c r="V30" i="78"/>
  <c r="L102" i="78"/>
  <c r="Z32" i="78"/>
  <c r="V35" i="78"/>
  <c r="L107" i="78"/>
  <c r="AA34" i="78"/>
  <c r="Q106" i="78"/>
  <c r="V36" i="78"/>
  <c r="L108" i="78"/>
  <c r="Z29" i="78"/>
  <c r="X33" i="78"/>
  <c r="N105" i="78"/>
  <c r="W30" i="78"/>
  <c r="M102" i="78"/>
  <c r="Z34" i="78"/>
  <c r="X32" i="78"/>
  <c r="N104" i="78"/>
  <c r="Z30" i="78"/>
  <c r="T33" i="78"/>
  <c r="C105" i="78"/>
  <c r="Z35" i="78"/>
  <c r="U31" i="78"/>
  <c r="H103" i="78"/>
  <c r="W34" i="78"/>
  <c r="M106" i="78"/>
  <c r="V29" i="78"/>
  <c r="L101" i="78"/>
  <c r="X31" i="78"/>
  <c r="N103" i="78"/>
  <c r="AA30" i="78"/>
  <c r="Q102" i="78"/>
  <c r="V33" i="78"/>
  <c r="L105" i="78"/>
  <c r="AA35" i="78"/>
  <c r="Q107" i="78"/>
  <c r="V34" i="78"/>
  <c r="L106" i="78"/>
  <c r="X30" i="78"/>
  <c r="N102" i="78"/>
  <c r="U32" i="78"/>
  <c r="H104" i="78"/>
  <c r="T31" i="78"/>
  <c r="C103" i="78"/>
  <c r="U30" i="78"/>
  <c r="H102" i="78"/>
  <c r="W31" i="78"/>
  <c r="W33" i="78"/>
  <c r="M105" i="78"/>
  <c r="U35" i="78"/>
  <c r="H107" i="78"/>
  <c r="AA36" i="78"/>
  <c r="Z31" i="78"/>
  <c r="T36" i="78"/>
  <c r="C108" i="78"/>
  <c r="U36" i="78"/>
  <c r="H108" i="78"/>
  <c r="X29" i="78"/>
  <c r="N101" i="78"/>
  <c r="T32" i="78"/>
  <c r="C104" i="78"/>
  <c r="Z33" i="78"/>
  <c r="X36" i="78"/>
  <c r="N108" i="78"/>
  <c r="AA33" i="78"/>
  <c r="Q105" i="78"/>
  <c r="V31" i="78"/>
  <c r="L103" i="78"/>
  <c r="Z36" i="78"/>
  <c r="R108" i="78"/>
  <c r="X35" i="78"/>
  <c r="N107" i="78"/>
  <c r="R38" i="42"/>
  <c r="R78" i="78"/>
  <c r="AA66" i="78"/>
  <c r="AA69" i="78"/>
  <c r="U72" i="78"/>
  <c r="T70" i="78"/>
  <c r="V65" i="78"/>
  <c r="T67" i="78"/>
  <c r="AA65" i="78"/>
  <c r="V68" i="78"/>
  <c r="X70" i="78"/>
  <c r="X66" i="78"/>
  <c r="X67" i="78"/>
  <c r="U65" i="78"/>
  <c r="W68" i="78"/>
  <c r="T71" i="78"/>
  <c r="W65" i="78"/>
  <c r="V66" i="78"/>
  <c r="V71" i="78"/>
  <c r="W67" i="78"/>
  <c r="X69" i="78"/>
  <c r="X65" i="78"/>
  <c r="AA71" i="78"/>
  <c r="W71" i="78"/>
  <c r="V67" i="78"/>
  <c r="W70" i="78"/>
  <c r="X71" i="78"/>
  <c r="T65" i="78"/>
  <c r="U68" i="78"/>
  <c r="T69" i="78"/>
  <c r="Z71" i="78"/>
  <c r="AA70" i="78"/>
  <c r="X72" i="78"/>
  <c r="X68" i="78"/>
  <c r="Z67" i="78"/>
  <c r="R86" i="78"/>
  <c r="R31" i="78"/>
  <c r="R67" i="78"/>
  <c r="R72" i="78"/>
  <c r="R88" i="78"/>
  <c r="R80" i="78"/>
  <c r="R68" i="78"/>
  <c r="R84" i="78"/>
  <c r="R87" i="78"/>
  <c r="R34" i="78"/>
  <c r="R82" i="78"/>
  <c r="R79" i="78"/>
  <c r="R93" i="78"/>
  <c r="R99" i="78"/>
  <c r="R83" i="78"/>
  <c r="R36" i="78"/>
  <c r="AA31" i="78"/>
  <c r="R33" i="78"/>
  <c r="R87" i="77"/>
  <c r="R99" i="77"/>
  <c r="R89" i="77"/>
  <c r="R91" i="77"/>
  <c r="R106" i="77"/>
  <c r="R75" i="42"/>
  <c r="R74" i="42"/>
  <c r="V70" i="42"/>
  <c r="R92" i="42"/>
  <c r="R73" i="42"/>
  <c r="W70" i="42"/>
  <c r="R72" i="42"/>
  <c r="R95" i="42"/>
  <c r="R71" i="42"/>
  <c r="R105" i="42"/>
  <c r="R87" i="42"/>
  <c r="R78" i="42"/>
  <c r="R91" i="42"/>
  <c r="R77" i="42"/>
  <c r="R76" i="42"/>
  <c r="R35" i="42"/>
  <c r="R34" i="42"/>
  <c r="R33" i="42"/>
  <c r="R32" i="42"/>
  <c r="W31" i="42"/>
  <c r="R39" i="42"/>
  <c r="R37" i="42"/>
  <c r="R36" i="42"/>
  <c r="J38" i="68"/>
  <c r="K42" i="68"/>
  <c r="I40" i="68"/>
  <c r="I38" i="68" s="1"/>
  <c r="J34" i="68"/>
  <c r="R40" i="68"/>
  <c r="H40" i="68"/>
  <c r="H38" i="68" s="1"/>
  <c r="N37" i="2"/>
  <c r="AC17" i="34"/>
  <c r="R32" i="78"/>
  <c r="R66" i="78"/>
  <c r="R65" i="78"/>
  <c r="R30" i="78"/>
  <c r="R29" i="78"/>
  <c r="R71" i="78"/>
  <c r="R70" i="78"/>
  <c r="R35" i="78"/>
  <c r="R69" i="78"/>
  <c r="W28" i="78"/>
  <c r="R74" i="77"/>
  <c r="R71" i="77"/>
  <c r="R75" i="77"/>
  <c r="R73" i="77"/>
  <c r="R72" i="77"/>
  <c r="R70" i="77"/>
  <c r="I114" i="77"/>
  <c r="R33" i="77"/>
  <c r="R31" i="77"/>
  <c r="R38" i="77"/>
  <c r="R37" i="77"/>
  <c r="R36" i="77"/>
  <c r="R35" i="77"/>
  <c r="R34" i="77"/>
  <c r="R32" i="77"/>
  <c r="Z31" i="42"/>
  <c r="J110" i="42"/>
  <c r="E111" i="42"/>
  <c r="K113" i="42"/>
  <c r="D116" i="42"/>
  <c r="G117" i="42"/>
  <c r="E110" i="42"/>
  <c r="K112" i="42"/>
  <c r="F113" i="42"/>
  <c r="I114" i="42"/>
  <c r="D115" i="42"/>
  <c r="G116" i="42"/>
  <c r="D112" i="42"/>
  <c r="G113" i="42"/>
  <c r="J114" i="42"/>
  <c r="E115" i="42"/>
  <c r="K117" i="42"/>
  <c r="G110" i="42"/>
  <c r="J111" i="42"/>
  <c r="E112" i="42"/>
  <c r="K114" i="42"/>
  <c r="F115" i="42"/>
  <c r="I116" i="42"/>
  <c r="D117" i="42"/>
  <c r="K111" i="42"/>
  <c r="F112" i="42"/>
  <c r="I113" i="42"/>
  <c r="D114" i="42"/>
  <c r="G115" i="42"/>
  <c r="J116" i="42"/>
  <c r="E117" i="42"/>
  <c r="Q117" i="42"/>
  <c r="C113" i="42"/>
  <c r="F110" i="42"/>
  <c r="I110" i="42"/>
  <c r="D111" i="42"/>
  <c r="G112" i="42"/>
  <c r="J113" i="42"/>
  <c r="E114" i="42"/>
  <c r="K116" i="42"/>
  <c r="F117" i="42"/>
  <c r="H112" i="42"/>
  <c r="M111" i="42"/>
  <c r="K110" i="42"/>
  <c r="F111" i="42"/>
  <c r="I112" i="42"/>
  <c r="D113" i="42"/>
  <c r="G114" i="42"/>
  <c r="J115" i="42"/>
  <c r="E116" i="42"/>
  <c r="L116" i="42"/>
  <c r="J117" i="42"/>
  <c r="I111" i="42"/>
  <c r="D110" i="42"/>
  <c r="G111" i="42"/>
  <c r="J112" i="42"/>
  <c r="E113" i="42"/>
  <c r="K115" i="42"/>
  <c r="F116" i="42"/>
  <c r="I117" i="42"/>
  <c r="M114" i="42"/>
  <c r="L111" i="42"/>
  <c r="M117" i="42"/>
  <c r="Q115" i="42"/>
  <c r="L114" i="42"/>
  <c r="C111" i="42"/>
  <c r="H110" i="42"/>
  <c r="C116" i="42"/>
  <c r="Q112" i="42"/>
  <c r="V31" i="42"/>
  <c r="L117" i="42"/>
  <c r="C114" i="42"/>
  <c r="H113" i="42"/>
  <c r="M112" i="42"/>
  <c r="Q110" i="42"/>
  <c r="C117" i="42"/>
  <c r="H116" i="42"/>
  <c r="M115" i="42"/>
  <c r="Q113" i="42"/>
  <c r="L112" i="42"/>
  <c r="Q116" i="42"/>
  <c r="L115" i="42"/>
  <c r="C112" i="42"/>
  <c r="H111" i="42"/>
  <c r="M110" i="42"/>
  <c r="AA31" i="42"/>
  <c r="C115" i="42"/>
  <c r="H114" i="42"/>
  <c r="M113" i="42"/>
  <c r="Q111" i="42"/>
  <c r="L110" i="42"/>
  <c r="H115" i="42"/>
  <c r="H117" i="42"/>
  <c r="M116" i="42"/>
  <c r="Q114" i="42"/>
  <c r="L113" i="42"/>
  <c r="C110" i="42"/>
  <c r="T28" i="78"/>
  <c r="V28" i="78"/>
  <c r="W64" i="78"/>
  <c r="V32" i="78"/>
  <c r="AA64" i="78"/>
  <c r="Z28" i="78"/>
  <c r="T64" i="78"/>
  <c r="V64" i="78"/>
  <c r="T66" i="78"/>
  <c r="U71" i="78"/>
  <c r="AA28" i="78"/>
  <c r="W35" i="78"/>
  <c r="U28" i="78"/>
  <c r="U69" i="78"/>
  <c r="U64" i="78"/>
  <c r="W66" i="78"/>
  <c r="AA68" i="78"/>
  <c r="V69" i="78"/>
  <c r="U67" i="78"/>
  <c r="W69" i="78"/>
  <c r="V72" i="78"/>
  <c r="Z69" i="78"/>
  <c r="U70" i="78"/>
  <c r="W72" i="78"/>
  <c r="U66" i="78"/>
  <c r="T34" i="78"/>
  <c r="T68" i="78"/>
  <c r="Z72" i="78"/>
  <c r="AA72" i="78"/>
  <c r="F108" i="77"/>
  <c r="D110" i="77"/>
  <c r="G111" i="77"/>
  <c r="G108" i="77"/>
  <c r="E110" i="77"/>
  <c r="F113" i="77"/>
  <c r="V68" i="77"/>
  <c r="Z68" i="77"/>
  <c r="H110" i="77"/>
  <c r="I113" i="77"/>
  <c r="G109" i="77"/>
  <c r="W68" i="77"/>
  <c r="U68" i="77"/>
  <c r="AA30" i="77"/>
  <c r="V30" i="77"/>
  <c r="D107" i="77"/>
  <c r="E108" i="77"/>
  <c r="M108" i="77"/>
  <c r="W30" i="77"/>
  <c r="F109" i="77"/>
  <c r="H113" i="77"/>
  <c r="E107" i="77"/>
  <c r="M107" i="77"/>
  <c r="H109" i="77"/>
  <c r="F107" i="77"/>
  <c r="I109" i="77"/>
  <c r="G110" i="77"/>
  <c r="G114" i="77"/>
  <c r="J109" i="77"/>
  <c r="E113" i="77"/>
  <c r="T68" i="77"/>
  <c r="U72" i="77"/>
  <c r="U75" i="77"/>
  <c r="AA74" i="77"/>
  <c r="AA71" i="77"/>
  <c r="J113" i="77"/>
  <c r="T30" i="77"/>
  <c r="G107" i="77"/>
  <c r="J110" i="77"/>
  <c r="I111" i="77"/>
  <c r="C113" i="77"/>
  <c r="K113" i="77"/>
  <c r="J114" i="77"/>
  <c r="U30" i="77"/>
  <c r="I108" i="77"/>
  <c r="C110" i="77"/>
  <c r="K110" i="77"/>
  <c r="J111" i="77"/>
  <c r="L113" i="77"/>
  <c r="C114" i="77"/>
  <c r="K114" i="77"/>
  <c r="H111" i="77"/>
  <c r="I107" i="77"/>
  <c r="J108" i="77"/>
  <c r="C109" i="77"/>
  <c r="K109" i="77"/>
  <c r="C111" i="77"/>
  <c r="K111" i="77"/>
  <c r="L114" i="77"/>
  <c r="M113" i="77"/>
  <c r="J107" i="77"/>
  <c r="C108" i="77"/>
  <c r="K108" i="77"/>
  <c r="D109" i="77"/>
  <c r="L111" i="77"/>
  <c r="E114" i="77"/>
  <c r="M114" i="77"/>
  <c r="L110" i="77"/>
  <c r="C107" i="77"/>
  <c r="K107" i="77"/>
  <c r="D108" i="77"/>
  <c r="L108" i="77"/>
  <c r="E109" i="77"/>
  <c r="F110" i="77"/>
  <c r="E111" i="77"/>
  <c r="M111" i="77"/>
  <c r="G113" i="77"/>
  <c r="M110" i="77"/>
  <c r="H114" i="77"/>
  <c r="F111" i="77"/>
  <c r="AA69" i="77"/>
  <c r="V70" i="77"/>
  <c r="U73" i="77"/>
  <c r="T76" i="77"/>
  <c r="H108" i="77"/>
  <c r="L112" i="77"/>
  <c r="L109" i="77"/>
  <c r="M112" i="77"/>
  <c r="U71" i="77"/>
  <c r="W73" i="77"/>
  <c r="V76" i="77"/>
  <c r="M109" i="77"/>
  <c r="L107" i="77"/>
  <c r="T69" i="77"/>
  <c r="U74" i="77"/>
  <c r="W76" i="77"/>
  <c r="H107" i="77"/>
  <c r="T72" i="77"/>
  <c r="AA76" i="77"/>
  <c r="Z70" i="42"/>
  <c r="AA70" i="42"/>
  <c r="L38" i="68" l="1"/>
  <c r="D38" i="68"/>
  <c r="R102" i="78"/>
  <c r="R111" i="42"/>
  <c r="R38" i="68"/>
  <c r="X8" i="2"/>
  <c r="X9" i="2"/>
  <c r="X15" i="2"/>
  <c r="X11" i="2"/>
  <c r="X12" i="2"/>
  <c r="X13" i="2"/>
  <c r="X14" i="2"/>
  <c r="X16" i="2"/>
  <c r="X10" i="2"/>
  <c r="X32" i="2"/>
  <c r="N47" i="2"/>
  <c r="P59" i="34"/>
  <c r="R107" i="78"/>
  <c r="R115" i="42"/>
  <c r="R100" i="78"/>
  <c r="R107" i="77"/>
  <c r="R110" i="77"/>
  <c r="R104" i="78"/>
  <c r="R106" i="78"/>
  <c r="R103" i="78"/>
  <c r="R105" i="78"/>
  <c r="R101" i="78"/>
  <c r="R109" i="77"/>
  <c r="R111" i="77"/>
  <c r="R113" i="77"/>
  <c r="R108" i="77"/>
  <c r="R114" i="77"/>
  <c r="R112" i="77"/>
  <c r="R116" i="42"/>
  <c r="R117" i="42"/>
  <c r="R114" i="42"/>
  <c r="R113" i="42"/>
  <c r="R110" i="42"/>
  <c r="R112" i="42"/>
  <c r="V17" i="39"/>
  <c r="V18" i="39"/>
  <c r="V16" i="39"/>
  <c r="V8" i="39"/>
  <c r="V9" i="39"/>
  <c r="V7" i="39"/>
  <c r="L10" i="39"/>
  <c r="V19" i="39"/>
  <c r="L25" i="39"/>
  <c r="L29" i="39"/>
  <c r="V8" i="37"/>
  <c r="V9" i="37"/>
  <c r="V10" i="37"/>
  <c r="V11" i="37"/>
  <c r="V12" i="37"/>
  <c r="V13" i="37"/>
  <c r="V14" i="37"/>
  <c r="V7" i="37"/>
  <c r="V22" i="37"/>
  <c r="V23" i="37"/>
  <c r="V24" i="37"/>
  <c r="V25" i="37"/>
  <c r="V26" i="37"/>
  <c r="V27" i="37"/>
  <c r="V28" i="37"/>
  <c r="V21" i="37"/>
  <c r="Q28" i="37"/>
  <c r="Q14" i="37"/>
  <c r="L35" i="37"/>
  <c r="L36" i="37"/>
  <c r="L37" i="37"/>
  <c r="L38" i="37"/>
  <c r="L39" i="37"/>
  <c r="L40" i="37"/>
  <c r="L41" i="37"/>
  <c r="L44" i="37"/>
  <c r="L29" i="37"/>
  <c r="V29" i="37" s="1"/>
  <c r="L15" i="37"/>
  <c r="V15" i="37" s="1"/>
  <c r="L35" i="36"/>
  <c r="L52" i="36" s="1"/>
  <c r="V25" i="36"/>
  <c r="V26" i="36"/>
  <c r="V27" i="36"/>
  <c r="V28" i="36"/>
  <c r="V29" i="36"/>
  <c r="V30" i="36"/>
  <c r="V31" i="36"/>
  <c r="V32" i="36"/>
  <c r="V33" i="36"/>
  <c r="V34" i="36"/>
  <c r="V24" i="36"/>
  <c r="V8" i="36"/>
  <c r="V9" i="36"/>
  <c r="V10" i="36"/>
  <c r="V11" i="36"/>
  <c r="V12" i="36"/>
  <c r="V13" i="36"/>
  <c r="V14" i="36"/>
  <c r="V15" i="36"/>
  <c r="V16" i="36"/>
  <c r="V17" i="36"/>
  <c r="V7" i="36"/>
  <c r="L41" i="36"/>
  <c r="L42" i="36"/>
  <c r="L53" i="36"/>
  <c r="C18" i="36"/>
  <c r="D18" i="36"/>
  <c r="E18" i="36"/>
  <c r="F18" i="36"/>
  <c r="G18" i="36"/>
  <c r="H18" i="36"/>
  <c r="I18" i="36"/>
  <c r="J18" i="36"/>
  <c r="K18" i="36"/>
  <c r="L18" i="36"/>
  <c r="V18" i="36" s="1"/>
  <c r="O18" i="36"/>
  <c r="P18" i="36"/>
  <c r="B18" i="36"/>
  <c r="C29" i="35"/>
  <c r="C43" i="35" s="1"/>
  <c r="D29" i="35"/>
  <c r="D43" i="35" s="1"/>
  <c r="E29" i="35"/>
  <c r="E43" i="35" s="1"/>
  <c r="F29" i="35"/>
  <c r="F43" i="35" s="1"/>
  <c r="G29" i="35"/>
  <c r="G43" i="35" s="1"/>
  <c r="H29" i="35"/>
  <c r="H43" i="35" s="1"/>
  <c r="I29" i="35"/>
  <c r="I43" i="35" s="1"/>
  <c r="J29" i="35"/>
  <c r="J43" i="35" s="1"/>
  <c r="K29" i="35"/>
  <c r="K43" i="35" s="1"/>
  <c r="L29" i="35"/>
  <c r="O29" i="35"/>
  <c r="Q43" i="35" s="1"/>
  <c r="P29" i="35"/>
  <c r="P43" i="35" s="1"/>
  <c r="B29" i="35"/>
  <c r="B43" i="35" s="1"/>
  <c r="V22" i="35"/>
  <c r="V23" i="35"/>
  <c r="V24" i="35"/>
  <c r="V25" i="35"/>
  <c r="V26" i="35"/>
  <c r="V27" i="35"/>
  <c r="V28" i="35"/>
  <c r="V21" i="35"/>
  <c r="V8" i="35"/>
  <c r="V9" i="35"/>
  <c r="V10" i="35"/>
  <c r="V11" i="35"/>
  <c r="V12" i="35"/>
  <c r="V13" i="35"/>
  <c r="V14" i="35"/>
  <c r="V7" i="35"/>
  <c r="L44" i="35"/>
  <c r="B36" i="35"/>
  <c r="C36" i="35"/>
  <c r="D36" i="35"/>
  <c r="E36" i="35"/>
  <c r="F36" i="35"/>
  <c r="G36" i="35"/>
  <c r="H36" i="35"/>
  <c r="I36" i="35"/>
  <c r="J36" i="35"/>
  <c r="K36" i="35"/>
  <c r="L36" i="35"/>
  <c r="B37" i="35"/>
  <c r="C37" i="35"/>
  <c r="D37" i="35"/>
  <c r="E37" i="35"/>
  <c r="F37" i="35"/>
  <c r="G37" i="35"/>
  <c r="H37" i="35"/>
  <c r="I37" i="35"/>
  <c r="J37" i="35"/>
  <c r="K37" i="35"/>
  <c r="L37" i="35"/>
  <c r="L35" i="35"/>
  <c r="V15" i="35"/>
  <c r="W26" i="8"/>
  <c r="W27" i="8"/>
  <c r="W28" i="8"/>
  <c r="W29" i="8"/>
  <c r="W30" i="8"/>
  <c r="W31" i="8"/>
  <c r="W32" i="8"/>
  <c r="W33" i="8"/>
  <c r="W34" i="8"/>
  <c r="W35" i="8"/>
  <c r="W25" i="8"/>
  <c r="W8" i="8"/>
  <c r="W9" i="8"/>
  <c r="W10" i="8"/>
  <c r="W11" i="8"/>
  <c r="W12" i="8"/>
  <c r="W13" i="8"/>
  <c r="W14" i="8"/>
  <c r="W15" i="8"/>
  <c r="W16" i="8"/>
  <c r="W17" i="8"/>
  <c r="W7" i="8"/>
  <c r="L42" i="8"/>
  <c r="L43" i="8"/>
  <c r="L44" i="8"/>
  <c r="L45" i="8"/>
  <c r="L54" i="8"/>
  <c r="W26" i="69"/>
  <c r="W27" i="69"/>
  <c r="W28" i="69"/>
  <c r="W29" i="69"/>
  <c r="W30" i="69"/>
  <c r="W31" i="69"/>
  <c r="W32" i="69"/>
  <c r="W33" i="69"/>
  <c r="W34" i="69"/>
  <c r="W35" i="69"/>
  <c r="W25" i="69"/>
  <c r="W8" i="69"/>
  <c r="W9" i="69"/>
  <c r="W10" i="69"/>
  <c r="W11" i="69"/>
  <c r="W12" i="69"/>
  <c r="W13" i="69"/>
  <c r="W14" i="69"/>
  <c r="W15" i="69"/>
  <c r="W16" i="69"/>
  <c r="W17" i="69"/>
  <c r="W7" i="69"/>
  <c r="L43" i="69"/>
  <c r="L55" i="69"/>
  <c r="X13" i="38"/>
  <c r="X14" i="38"/>
  <c r="X6" i="38"/>
  <c r="X7" i="38"/>
  <c r="N20" i="38"/>
  <c r="N22" i="38"/>
  <c r="X14" i="19"/>
  <c r="X13" i="19"/>
  <c r="X6" i="19"/>
  <c r="X7" i="19"/>
  <c r="N20" i="19"/>
  <c r="N21" i="19"/>
  <c r="N22" i="19"/>
  <c r="N94" i="67"/>
  <c r="N95" i="67"/>
  <c r="N96" i="67"/>
  <c r="N97" i="67"/>
  <c r="N98" i="67"/>
  <c r="N99" i="67"/>
  <c r="N100" i="67"/>
  <c r="N101" i="67"/>
  <c r="N102" i="67"/>
  <c r="N103" i="67"/>
  <c r="N104" i="67"/>
  <c r="N105" i="67"/>
  <c r="N106" i="67"/>
  <c r="N107" i="67"/>
  <c r="N114" i="67"/>
  <c r="X52" i="67"/>
  <c r="X53" i="67"/>
  <c r="X54" i="67"/>
  <c r="X55" i="67"/>
  <c r="X56" i="67"/>
  <c r="X57" i="67"/>
  <c r="X58" i="67"/>
  <c r="X59" i="67"/>
  <c r="X60" i="67"/>
  <c r="X61" i="67"/>
  <c r="X62" i="67"/>
  <c r="X63" i="67"/>
  <c r="X64" i="67"/>
  <c r="X65" i="67"/>
  <c r="X66" i="67"/>
  <c r="X67" i="67"/>
  <c r="X68" i="67"/>
  <c r="X69" i="67"/>
  <c r="X70" i="67"/>
  <c r="X51" i="67"/>
  <c r="N72" i="67"/>
  <c r="X72" i="67" s="1"/>
  <c r="N73" i="67"/>
  <c r="N83" i="67" s="1"/>
  <c r="N74" i="67"/>
  <c r="N87" i="67" s="1"/>
  <c r="N76" i="67"/>
  <c r="N75" i="67" s="1"/>
  <c r="N77" i="67"/>
  <c r="N79" i="67"/>
  <c r="N85" i="67" s="1"/>
  <c r="N80" i="67"/>
  <c r="N89" i="67" s="1"/>
  <c r="N88" i="67"/>
  <c r="X8" i="67"/>
  <c r="X9" i="67"/>
  <c r="X10" i="67"/>
  <c r="X11" i="67"/>
  <c r="X12" i="67"/>
  <c r="X13" i="67"/>
  <c r="X14" i="67"/>
  <c r="X15" i="67"/>
  <c r="X16" i="67"/>
  <c r="X17" i="67"/>
  <c r="X18" i="67"/>
  <c r="X19" i="67"/>
  <c r="X20" i="67"/>
  <c r="X21" i="67"/>
  <c r="X22" i="67"/>
  <c r="X23" i="67"/>
  <c r="X24" i="67"/>
  <c r="X25" i="67"/>
  <c r="X26" i="67"/>
  <c r="X7" i="67"/>
  <c r="N28" i="67"/>
  <c r="X28" i="67" s="1"/>
  <c r="N29" i="67"/>
  <c r="N39" i="67" s="1"/>
  <c r="N30" i="67"/>
  <c r="N43" i="67" s="1"/>
  <c r="N32" i="67"/>
  <c r="N33" i="67"/>
  <c r="N35" i="67"/>
  <c r="N41" i="67" s="1"/>
  <c r="N36" i="67"/>
  <c r="N45" i="67" s="1"/>
  <c r="N94" i="70"/>
  <c r="N95" i="70"/>
  <c r="N96" i="70"/>
  <c r="N97" i="70"/>
  <c r="N98" i="70"/>
  <c r="N99" i="70"/>
  <c r="N100" i="70"/>
  <c r="N101" i="70"/>
  <c r="N102" i="70"/>
  <c r="N103" i="70"/>
  <c r="N104" i="70"/>
  <c r="N105" i="70"/>
  <c r="N106" i="70"/>
  <c r="N107" i="70"/>
  <c r="N111" i="70"/>
  <c r="N112" i="70"/>
  <c r="N113" i="70"/>
  <c r="N114" i="70"/>
  <c r="X52" i="70"/>
  <c r="X53" i="70"/>
  <c r="X54" i="70"/>
  <c r="X55" i="70"/>
  <c r="X56" i="70"/>
  <c r="X57" i="70"/>
  <c r="X58" i="70"/>
  <c r="X59" i="70"/>
  <c r="X60" i="70"/>
  <c r="X61" i="70"/>
  <c r="X62" i="70"/>
  <c r="X63" i="70"/>
  <c r="X64" i="70"/>
  <c r="X65" i="70"/>
  <c r="X66" i="70"/>
  <c r="X67" i="70"/>
  <c r="X68" i="70"/>
  <c r="X69" i="70"/>
  <c r="X70" i="70"/>
  <c r="X51" i="70"/>
  <c r="X8" i="70"/>
  <c r="X9" i="70"/>
  <c r="X10" i="70"/>
  <c r="X11" i="70"/>
  <c r="X12" i="70"/>
  <c r="X13" i="70"/>
  <c r="X14" i="70"/>
  <c r="X15" i="70"/>
  <c r="X16" i="70"/>
  <c r="X17" i="70"/>
  <c r="X18" i="70"/>
  <c r="X19" i="70"/>
  <c r="X20" i="70"/>
  <c r="X21" i="70"/>
  <c r="X22" i="70"/>
  <c r="X23" i="70"/>
  <c r="X24" i="70"/>
  <c r="X25" i="70"/>
  <c r="X26" i="70"/>
  <c r="X7" i="70"/>
  <c r="N72" i="70"/>
  <c r="N73" i="70"/>
  <c r="N83" i="70" s="1"/>
  <c r="N74" i="70"/>
  <c r="N76" i="70"/>
  <c r="N84" i="70" s="1"/>
  <c r="N77" i="70"/>
  <c r="N88" i="70" s="1"/>
  <c r="N79" i="70"/>
  <c r="N78" i="70" s="1"/>
  <c r="X78" i="70" s="1"/>
  <c r="N80" i="70"/>
  <c r="N89" i="70" s="1"/>
  <c r="X28" i="70"/>
  <c r="N29" i="70"/>
  <c r="N30" i="70"/>
  <c r="N43" i="70" s="1"/>
  <c r="N32" i="70"/>
  <c r="N40" i="70" s="1"/>
  <c r="N33" i="70"/>
  <c r="N44" i="70" s="1"/>
  <c r="N35" i="70"/>
  <c r="N41" i="70" s="1"/>
  <c r="N36" i="70"/>
  <c r="N45" i="70" s="1"/>
  <c r="S25" i="70"/>
  <c r="S22" i="70"/>
  <c r="S69" i="70"/>
  <c r="S59" i="70"/>
  <c r="D72" i="70"/>
  <c r="E72" i="70"/>
  <c r="F72" i="70"/>
  <c r="G72" i="70"/>
  <c r="H72" i="70"/>
  <c r="I72" i="70"/>
  <c r="J72" i="70"/>
  <c r="K72" i="70"/>
  <c r="L72" i="70"/>
  <c r="M72" i="70"/>
  <c r="R72" i="70"/>
  <c r="D73" i="70"/>
  <c r="E73" i="70"/>
  <c r="F73" i="70"/>
  <c r="G73" i="70"/>
  <c r="H73" i="70"/>
  <c r="I73" i="70"/>
  <c r="J73" i="70"/>
  <c r="K73" i="70"/>
  <c r="L73" i="70"/>
  <c r="M73" i="70"/>
  <c r="R73" i="70"/>
  <c r="V10" i="39" l="1"/>
  <c r="X8" i="38"/>
  <c r="N117" i="70"/>
  <c r="X71" i="67"/>
  <c r="AB72" i="70"/>
  <c r="X27" i="70"/>
  <c r="AB73" i="70"/>
  <c r="N85" i="70"/>
  <c r="V29" i="35"/>
  <c r="L43" i="35"/>
  <c r="X17" i="2"/>
  <c r="X15" i="19"/>
  <c r="X8" i="19"/>
  <c r="V11" i="39"/>
  <c r="V20" i="39"/>
  <c r="X15" i="38"/>
  <c r="V30" i="37"/>
  <c r="V16" i="37"/>
  <c r="L43" i="37"/>
  <c r="V19" i="36"/>
  <c r="N132" i="70"/>
  <c r="N75" i="70"/>
  <c r="X75" i="70" s="1"/>
  <c r="X71" i="70"/>
  <c r="N131" i="70"/>
  <c r="N128" i="70"/>
  <c r="N115" i="70"/>
  <c r="N87" i="70"/>
  <c r="N130" i="70" s="1"/>
  <c r="N127" i="70"/>
  <c r="N123" i="70"/>
  <c r="X30" i="70"/>
  <c r="X76" i="70"/>
  <c r="X29" i="70"/>
  <c r="N120" i="70"/>
  <c r="N122" i="70"/>
  <c r="X74" i="70"/>
  <c r="N42" i="70"/>
  <c r="X44" i="70" s="1"/>
  <c r="X73" i="70"/>
  <c r="N39" i="70"/>
  <c r="N126" i="70" s="1"/>
  <c r="X80" i="70"/>
  <c r="X72" i="70"/>
  <c r="N116" i="70"/>
  <c r="X79" i="70"/>
  <c r="N119" i="70"/>
  <c r="V30" i="35"/>
  <c r="V16" i="35"/>
  <c r="N34" i="67"/>
  <c r="X34" i="67" s="1"/>
  <c r="X77" i="67"/>
  <c r="N132" i="67"/>
  <c r="X73" i="67"/>
  <c r="N115" i="67"/>
  <c r="N126" i="67"/>
  <c r="N86" i="67"/>
  <c r="X88" i="67" s="1"/>
  <c r="N130" i="67"/>
  <c r="X30" i="67"/>
  <c r="X75" i="67"/>
  <c r="N31" i="67"/>
  <c r="X31" i="67" s="1"/>
  <c r="X29" i="67"/>
  <c r="X74" i="67"/>
  <c r="N117" i="67"/>
  <c r="N120" i="67"/>
  <c r="N116" i="67"/>
  <c r="N44" i="67"/>
  <c r="N42" i="67" s="1"/>
  <c r="N84" i="67"/>
  <c r="N128" i="67"/>
  <c r="N123" i="67"/>
  <c r="N119" i="67"/>
  <c r="X76" i="67"/>
  <c r="N122" i="67"/>
  <c r="V35" i="36"/>
  <c r="V36" i="36" s="1"/>
  <c r="N78" i="67"/>
  <c r="X79" i="67" s="1"/>
  <c r="N40" i="67"/>
  <c r="N38" i="67" s="1"/>
  <c r="X38" i="67" s="1"/>
  <c r="N82" i="70"/>
  <c r="X83" i="70" s="1"/>
  <c r="N31" i="70"/>
  <c r="N34" i="70"/>
  <c r="N121" i="70" s="1"/>
  <c r="N94" i="4"/>
  <c r="N95" i="4"/>
  <c r="N96" i="4"/>
  <c r="N97" i="4"/>
  <c r="N98" i="4"/>
  <c r="N99" i="4"/>
  <c r="N100" i="4"/>
  <c r="N101" i="4"/>
  <c r="N103" i="4"/>
  <c r="N104" i="4"/>
  <c r="N105" i="4"/>
  <c r="N106" i="4"/>
  <c r="N107" i="4"/>
  <c r="N108" i="4"/>
  <c r="N110" i="4"/>
  <c r="N111" i="4"/>
  <c r="N113" i="4"/>
  <c r="N114" i="4"/>
  <c r="N72" i="4"/>
  <c r="X72" i="4" s="1"/>
  <c r="N73" i="4"/>
  <c r="X73" i="4" s="1"/>
  <c r="N74" i="4"/>
  <c r="N76" i="4"/>
  <c r="N77" i="4"/>
  <c r="X77" i="4" s="1"/>
  <c r="N79" i="4"/>
  <c r="N80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51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7" i="4"/>
  <c r="X28" i="4"/>
  <c r="X29" i="4"/>
  <c r="X30" i="4"/>
  <c r="N44" i="4"/>
  <c r="N41" i="4"/>
  <c r="N45" i="4"/>
  <c r="N94" i="68"/>
  <c r="N95" i="68"/>
  <c r="N96" i="68"/>
  <c r="N97" i="68"/>
  <c r="N98" i="68"/>
  <c r="N99" i="68"/>
  <c r="N100" i="68"/>
  <c r="N101" i="68"/>
  <c r="N102" i="68"/>
  <c r="N103" i="68"/>
  <c r="N104" i="68"/>
  <c r="N105" i="68"/>
  <c r="N106" i="68"/>
  <c r="N107" i="68"/>
  <c r="N108" i="68"/>
  <c r="N110" i="68"/>
  <c r="N111" i="68"/>
  <c r="N113" i="68"/>
  <c r="N114" i="68"/>
  <c r="X52" i="68"/>
  <c r="X53" i="68"/>
  <c r="X54" i="68"/>
  <c r="X55" i="68"/>
  <c r="X56" i="68"/>
  <c r="X57" i="68"/>
  <c r="X58" i="68"/>
  <c r="X59" i="68"/>
  <c r="X60" i="68"/>
  <c r="X61" i="68"/>
  <c r="X62" i="68"/>
  <c r="X63" i="68"/>
  <c r="X64" i="68"/>
  <c r="X65" i="68"/>
  <c r="X66" i="68"/>
  <c r="X67" i="68"/>
  <c r="X68" i="68"/>
  <c r="X69" i="68"/>
  <c r="X70" i="68"/>
  <c r="X51" i="68"/>
  <c r="N72" i="68"/>
  <c r="X72" i="68" s="1"/>
  <c r="N73" i="68"/>
  <c r="N83" i="68" s="1"/>
  <c r="N74" i="68"/>
  <c r="X74" i="68" s="1"/>
  <c r="N76" i="68"/>
  <c r="N77" i="68"/>
  <c r="N120" i="68" s="1"/>
  <c r="N79" i="68"/>
  <c r="N85" i="68" s="1"/>
  <c r="N80" i="68"/>
  <c r="N89" i="68" s="1"/>
  <c r="X28" i="68"/>
  <c r="AA28" i="68"/>
  <c r="X29" i="68"/>
  <c r="X35" i="68"/>
  <c r="X8" i="68"/>
  <c r="X9" i="68"/>
  <c r="X10" i="68"/>
  <c r="X11" i="68"/>
  <c r="X12" i="68"/>
  <c r="X13" i="68"/>
  <c r="X14" i="68"/>
  <c r="X15" i="68"/>
  <c r="X16" i="68"/>
  <c r="X17" i="68"/>
  <c r="X18" i="68"/>
  <c r="X19" i="68"/>
  <c r="X20" i="68"/>
  <c r="X21" i="68"/>
  <c r="X22" i="68"/>
  <c r="X23" i="68"/>
  <c r="X24" i="68"/>
  <c r="X25" i="68"/>
  <c r="X26" i="68"/>
  <c r="X7" i="68"/>
  <c r="L42" i="3"/>
  <c r="W39" i="3"/>
  <c r="W40" i="3"/>
  <c r="W41" i="3"/>
  <c r="W29" i="3"/>
  <c r="W30" i="3"/>
  <c r="W31" i="3"/>
  <c r="W32" i="3"/>
  <c r="W33" i="3"/>
  <c r="W34" i="3"/>
  <c r="W35" i="3"/>
  <c r="W36" i="3"/>
  <c r="W37" i="3"/>
  <c r="W38" i="3"/>
  <c r="W28" i="3"/>
  <c r="Q32" i="3"/>
  <c r="L49" i="3"/>
  <c r="L50" i="3"/>
  <c r="L51" i="3"/>
  <c r="L52" i="3"/>
  <c r="L64" i="3"/>
  <c r="M38" i="2"/>
  <c r="M39" i="2"/>
  <c r="M41" i="2"/>
  <c r="M42" i="2"/>
  <c r="M43" i="2"/>
  <c r="M44" i="2"/>
  <c r="M45" i="2"/>
  <c r="M46" i="2"/>
  <c r="M10" i="2"/>
  <c r="M25" i="2"/>
  <c r="M22" i="2"/>
  <c r="M7" i="2"/>
  <c r="L55" i="34"/>
  <c r="O47" i="34"/>
  <c r="O48" i="34"/>
  <c r="O50" i="34"/>
  <c r="O51" i="34"/>
  <c r="O52" i="34"/>
  <c r="O53" i="34"/>
  <c r="O55" i="34"/>
  <c r="O56" i="34"/>
  <c r="O29" i="34"/>
  <c r="O34" i="34"/>
  <c r="O37" i="34"/>
  <c r="O38" i="34"/>
  <c r="O40" i="34"/>
  <c r="O41" i="34"/>
  <c r="T27" i="34"/>
  <c r="T28" i="34"/>
  <c r="T30" i="34"/>
  <c r="T31" i="34"/>
  <c r="T32" i="34"/>
  <c r="T33" i="34"/>
  <c r="T35" i="34"/>
  <c r="T36" i="34"/>
  <c r="O17" i="34"/>
  <c r="AB7" i="34" s="1"/>
  <c r="O18" i="34"/>
  <c r="O58" i="34" s="1"/>
  <c r="O20" i="34"/>
  <c r="O21" i="34"/>
  <c r="N18" i="34"/>
  <c r="O14" i="34"/>
  <c r="T8" i="34"/>
  <c r="T13" i="34"/>
  <c r="T15" i="34"/>
  <c r="T16" i="34"/>
  <c r="T7" i="34"/>
  <c r="O9" i="34"/>
  <c r="E14" i="34"/>
  <c r="F14" i="34"/>
  <c r="G14" i="34"/>
  <c r="H14" i="34"/>
  <c r="I14" i="34"/>
  <c r="J14" i="34"/>
  <c r="K14" i="34"/>
  <c r="L14" i="34"/>
  <c r="M14" i="34"/>
  <c r="N14" i="34"/>
  <c r="R14" i="34"/>
  <c r="S14" i="34"/>
  <c r="N38" i="70" l="1"/>
  <c r="X38" i="70" s="1"/>
  <c r="X36" i="67"/>
  <c r="X35" i="67"/>
  <c r="AB14" i="34"/>
  <c r="N87" i="4"/>
  <c r="X87" i="4" s="1"/>
  <c r="X74" i="4"/>
  <c r="N84" i="4"/>
  <c r="X84" i="4" s="1"/>
  <c r="X76" i="4"/>
  <c r="N89" i="4"/>
  <c r="X89" i="4" s="1"/>
  <c r="X80" i="4"/>
  <c r="N85" i="4"/>
  <c r="X85" i="4" s="1"/>
  <c r="X79" i="4"/>
  <c r="X71" i="68"/>
  <c r="M40" i="2"/>
  <c r="M37" i="2"/>
  <c r="AB21" i="34"/>
  <c r="O60" i="34"/>
  <c r="O57" i="34"/>
  <c r="AB12" i="34"/>
  <c r="O49" i="34"/>
  <c r="AB8" i="34"/>
  <c r="AB18" i="34"/>
  <c r="N116" i="4"/>
  <c r="X31" i="4"/>
  <c r="T14" i="34"/>
  <c r="N86" i="70"/>
  <c r="X77" i="70"/>
  <c r="X34" i="70"/>
  <c r="X35" i="70"/>
  <c r="X41" i="70"/>
  <c r="N118" i="70"/>
  <c r="X31" i="70"/>
  <c r="X32" i="70"/>
  <c r="X39" i="70"/>
  <c r="X33" i="70"/>
  <c r="X36" i="70"/>
  <c r="X42" i="70"/>
  <c r="X43" i="70"/>
  <c r="N125" i="70"/>
  <c r="X82" i="70"/>
  <c r="X85" i="70"/>
  <c r="X45" i="70"/>
  <c r="N129" i="70"/>
  <c r="X86" i="70"/>
  <c r="X40" i="70"/>
  <c r="X84" i="70"/>
  <c r="X42" i="67"/>
  <c r="X43" i="67"/>
  <c r="N131" i="67"/>
  <c r="X32" i="67"/>
  <c r="X39" i="67"/>
  <c r="X40" i="67"/>
  <c r="X78" i="67"/>
  <c r="X80" i="67"/>
  <c r="N121" i="67"/>
  <c r="X45" i="67"/>
  <c r="N118" i="67"/>
  <c r="N82" i="67"/>
  <c r="N127" i="67"/>
  <c r="X84" i="67"/>
  <c r="X33" i="67"/>
  <c r="X86" i="67"/>
  <c r="X89" i="67"/>
  <c r="N129" i="67"/>
  <c r="X44" i="67"/>
  <c r="X87" i="67"/>
  <c r="X41" i="67"/>
  <c r="N115" i="4"/>
  <c r="N132" i="4"/>
  <c r="N83" i="4"/>
  <c r="X83" i="4" s="1"/>
  <c r="N119" i="4"/>
  <c r="N123" i="4"/>
  <c r="N75" i="4"/>
  <c r="X75" i="4" s="1"/>
  <c r="N39" i="4"/>
  <c r="N88" i="4"/>
  <c r="N117" i="4"/>
  <c r="N120" i="4"/>
  <c r="AA30" i="68"/>
  <c r="AA29" i="68"/>
  <c r="X30" i="68"/>
  <c r="N75" i="68"/>
  <c r="N126" i="68"/>
  <c r="N84" i="68"/>
  <c r="N82" i="68" s="1"/>
  <c r="X85" i="68" s="1"/>
  <c r="AA43" i="68"/>
  <c r="X36" i="68"/>
  <c r="AA31" i="68"/>
  <c r="N119" i="68"/>
  <c r="N117" i="68"/>
  <c r="N128" i="68"/>
  <c r="N87" i="68"/>
  <c r="N116" i="68"/>
  <c r="N132" i="68"/>
  <c r="N123" i="68"/>
  <c r="N115" i="68"/>
  <c r="X73" i="68"/>
  <c r="N122" i="68"/>
  <c r="X45" i="68"/>
  <c r="O54" i="34"/>
  <c r="AB20" i="34"/>
  <c r="AB17" i="34"/>
  <c r="O61" i="34"/>
  <c r="O19" i="34"/>
  <c r="AB19" i="34" s="1"/>
  <c r="AB16" i="34"/>
  <c r="AB40" i="34"/>
  <c r="AB13" i="34"/>
  <c r="AB9" i="34"/>
  <c r="AB38" i="34"/>
  <c r="AB27" i="34"/>
  <c r="AB29" i="34"/>
  <c r="AB41" i="34"/>
  <c r="AB32" i="34"/>
  <c r="AB31" i="34"/>
  <c r="AB15" i="34"/>
  <c r="AB11" i="34"/>
  <c r="AB36" i="34"/>
  <c r="AB28" i="34"/>
  <c r="AB30" i="34"/>
  <c r="AB35" i="34"/>
  <c r="AB34" i="34"/>
  <c r="AB10" i="34"/>
  <c r="O39" i="34"/>
  <c r="AB33" i="34"/>
  <c r="N78" i="4"/>
  <c r="X78" i="4" s="1"/>
  <c r="N43" i="4"/>
  <c r="N40" i="4"/>
  <c r="X34" i="4"/>
  <c r="N88" i="68"/>
  <c r="N78" i="68"/>
  <c r="X80" i="68" s="1"/>
  <c r="AA45" i="68"/>
  <c r="X44" i="68"/>
  <c r="X42" i="68"/>
  <c r="AA40" i="68"/>
  <c r="X43" i="68"/>
  <c r="X34" i="68"/>
  <c r="N127" i="68"/>
  <c r="AA35" i="68"/>
  <c r="W42" i="3"/>
  <c r="M32" i="2"/>
  <c r="W25" i="2" s="1"/>
  <c r="M17" i="2"/>
  <c r="W10" i="2" s="1"/>
  <c r="N130" i="4" l="1"/>
  <c r="N86" i="4"/>
  <c r="X86" i="4" s="1"/>
  <c r="X88" i="4"/>
  <c r="X32" i="4"/>
  <c r="N126" i="4"/>
  <c r="N82" i="4"/>
  <c r="X82" i="4" s="1"/>
  <c r="AA87" i="68"/>
  <c r="X84" i="68"/>
  <c r="X83" i="68"/>
  <c r="AA86" i="68"/>
  <c r="AA88" i="68"/>
  <c r="AA89" i="68"/>
  <c r="AA83" i="68"/>
  <c r="N118" i="4"/>
  <c r="N127" i="4"/>
  <c r="X40" i="4"/>
  <c r="X41" i="4"/>
  <c r="X33" i="4"/>
  <c r="AA41" i="68"/>
  <c r="AA44" i="68"/>
  <c r="AA42" i="68"/>
  <c r="X89" i="70"/>
  <c r="X88" i="70"/>
  <c r="X87" i="70"/>
  <c r="X82" i="67"/>
  <c r="N125" i="67"/>
  <c r="X83" i="67"/>
  <c r="X85" i="67"/>
  <c r="N38" i="4"/>
  <c r="X38" i="4" s="1"/>
  <c r="N131" i="4"/>
  <c r="X35" i="4"/>
  <c r="N121" i="4"/>
  <c r="X75" i="68"/>
  <c r="X77" i="68"/>
  <c r="X76" i="68"/>
  <c r="N121" i="68"/>
  <c r="X79" i="68"/>
  <c r="X78" i="68"/>
  <c r="X32" i="68"/>
  <c r="N118" i="68"/>
  <c r="N130" i="68"/>
  <c r="AA32" i="68"/>
  <c r="N86" i="68"/>
  <c r="X87" i="68" s="1"/>
  <c r="N131" i="68"/>
  <c r="AA33" i="68"/>
  <c r="X82" i="68"/>
  <c r="W12" i="2"/>
  <c r="W13" i="2"/>
  <c r="W15" i="2"/>
  <c r="W7" i="2"/>
  <c r="W14" i="2"/>
  <c r="W9" i="2"/>
  <c r="W8" i="2"/>
  <c r="W16" i="2"/>
  <c r="W11" i="2"/>
  <c r="W30" i="2"/>
  <c r="W23" i="2"/>
  <c r="W31" i="2"/>
  <c r="W27" i="2"/>
  <c r="M47" i="2"/>
  <c r="W29" i="2"/>
  <c r="W24" i="2"/>
  <c r="W26" i="2"/>
  <c r="W28" i="2"/>
  <c r="W22" i="2"/>
  <c r="AB39" i="34"/>
  <c r="O59" i="34"/>
  <c r="N42" i="4"/>
  <c r="N129" i="4" s="1"/>
  <c r="X36" i="4"/>
  <c r="X31" i="68"/>
  <c r="X33" i="68"/>
  <c r="X40" i="68"/>
  <c r="AA34" i="68"/>
  <c r="AA36" i="68"/>
  <c r="AA39" i="68"/>
  <c r="AA38" i="68"/>
  <c r="X39" i="4" l="1"/>
  <c r="N125" i="4"/>
  <c r="AA84" i="68"/>
  <c r="AA82" i="68"/>
  <c r="X88" i="68"/>
  <c r="AA85" i="68"/>
  <c r="N125" i="68"/>
  <c r="X86" i="68"/>
  <c r="N129" i="68"/>
  <c r="X89" i="68"/>
  <c r="W32" i="2"/>
  <c r="W17" i="2"/>
  <c r="X44" i="4"/>
  <c r="X42" i="4"/>
  <c r="X45" i="4"/>
  <c r="X43" i="4"/>
  <c r="X38" i="68"/>
  <c r="X39" i="68"/>
  <c r="X41" i="68"/>
  <c r="L36" i="8"/>
  <c r="L18" i="8"/>
  <c r="W18" i="8" s="1"/>
  <c r="W19" i="8" s="1"/>
  <c r="L18" i="69"/>
  <c r="W18" i="69" s="1"/>
  <c r="W19" i="69" s="1"/>
  <c r="L36" i="69"/>
  <c r="L21" i="3"/>
  <c r="K25" i="39"/>
  <c r="K29" i="39"/>
  <c r="U17" i="39"/>
  <c r="Y17" i="39"/>
  <c r="Z17" i="39"/>
  <c r="U18" i="39"/>
  <c r="Y18" i="39"/>
  <c r="Z18" i="39"/>
  <c r="Z16" i="39"/>
  <c r="Y16" i="39"/>
  <c r="U16" i="39"/>
  <c r="U8" i="39"/>
  <c r="Y8" i="39"/>
  <c r="Z8" i="39"/>
  <c r="U9" i="39"/>
  <c r="Y9" i="39"/>
  <c r="Z9" i="39"/>
  <c r="Z7" i="39"/>
  <c r="Y7" i="39"/>
  <c r="U7" i="39"/>
  <c r="AA13" i="38"/>
  <c r="AB13" i="38"/>
  <c r="AA14" i="38"/>
  <c r="AB14" i="38"/>
  <c r="W14" i="38"/>
  <c r="W13" i="38"/>
  <c r="W15" i="38" s="1"/>
  <c r="AA6" i="38"/>
  <c r="AB6" i="38"/>
  <c r="AA7" i="38"/>
  <c r="AB7" i="38"/>
  <c r="W7" i="38"/>
  <c r="W6" i="38"/>
  <c r="B40" i="37"/>
  <c r="C40" i="37"/>
  <c r="D40" i="37"/>
  <c r="E40" i="37"/>
  <c r="F40" i="37"/>
  <c r="G40" i="37"/>
  <c r="H40" i="37"/>
  <c r="I40" i="37"/>
  <c r="J40" i="37"/>
  <c r="K40" i="37"/>
  <c r="P40" i="37"/>
  <c r="B41" i="37"/>
  <c r="D41" i="37"/>
  <c r="F41" i="37"/>
  <c r="G41" i="37"/>
  <c r="I41" i="37"/>
  <c r="J41" i="37"/>
  <c r="K41" i="37"/>
  <c r="P41" i="37"/>
  <c r="U22" i="37"/>
  <c r="Y22" i="37"/>
  <c r="Z22" i="37"/>
  <c r="U23" i="37"/>
  <c r="Y23" i="37"/>
  <c r="Z23" i="37"/>
  <c r="U24" i="37"/>
  <c r="Y24" i="37"/>
  <c r="Z24" i="37"/>
  <c r="U25" i="37"/>
  <c r="Y25" i="37"/>
  <c r="Z25" i="37"/>
  <c r="U26" i="37"/>
  <c r="Y26" i="37"/>
  <c r="Z26" i="37"/>
  <c r="U27" i="37"/>
  <c r="Y27" i="37"/>
  <c r="Z27" i="37"/>
  <c r="U28" i="37"/>
  <c r="Y28" i="37"/>
  <c r="Z28" i="37"/>
  <c r="Z21" i="37"/>
  <c r="Y21" i="37"/>
  <c r="U21" i="37"/>
  <c r="K35" i="37"/>
  <c r="K36" i="37"/>
  <c r="K37" i="37"/>
  <c r="K38" i="37"/>
  <c r="K39" i="37"/>
  <c r="K44" i="37"/>
  <c r="K29" i="37"/>
  <c r="U29" i="37" s="1"/>
  <c r="U8" i="37"/>
  <c r="Y8" i="37"/>
  <c r="Z8" i="37"/>
  <c r="U9" i="37"/>
  <c r="Y9" i="37"/>
  <c r="Z9" i="37"/>
  <c r="U10" i="37"/>
  <c r="Y10" i="37"/>
  <c r="Z10" i="37"/>
  <c r="U11" i="37"/>
  <c r="Y11" i="37"/>
  <c r="Z11" i="37"/>
  <c r="U12" i="37"/>
  <c r="Y12" i="37"/>
  <c r="Z12" i="37"/>
  <c r="U13" i="37"/>
  <c r="Y13" i="37"/>
  <c r="Z13" i="37"/>
  <c r="U14" i="37"/>
  <c r="Y14" i="37"/>
  <c r="Z14" i="37"/>
  <c r="Z7" i="37"/>
  <c r="Y7" i="37"/>
  <c r="U7" i="37"/>
  <c r="AA13" i="19"/>
  <c r="AB13" i="19"/>
  <c r="AA14" i="19"/>
  <c r="AB14" i="19"/>
  <c r="W14" i="19"/>
  <c r="W13" i="19"/>
  <c r="AA6" i="19"/>
  <c r="AB6" i="19"/>
  <c r="AA7" i="19"/>
  <c r="AB7" i="19"/>
  <c r="W7" i="19"/>
  <c r="W6" i="19"/>
  <c r="U25" i="36"/>
  <c r="Y25" i="36"/>
  <c r="Z25" i="36"/>
  <c r="U26" i="36"/>
  <c r="Y26" i="36"/>
  <c r="Z26" i="36"/>
  <c r="U27" i="36"/>
  <c r="Y27" i="36"/>
  <c r="Z27" i="36"/>
  <c r="U28" i="36"/>
  <c r="Y28" i="36"/>
  <c r="Z28" i="36"/>
  <c r="U29" i="36"/>
  <c r="Y29" i="36"/>
  <c r="Z29" i="36"/>
  <c r="U30" i="36"/>
  <c r="Y30" i="36"/>
  <c r="Z30" i="36"/>
  <c r="U31" i="36"/>
  <c r="Y31" i="36"/>
  <c r="Z31" i="36"/>
  <c r="U32" i="36"/>
  <c r="Y32" i="36"/>
  <c r="Z32" i="36"/>
  <c r="U33" i="36"/>
  <c r="Y33" i="36"/>
  <c r="Z33" i="36"/>
  <c r="U34" i="36"/>
  <c r="Y34" i="36"/>
  <c r="Z34" i="36"/>
  <c r="Z24" i="36"/>
  <c r="Y24" i="36"/>
  <c r="U24" i="36"/>
  <c r="U8" i="36"/>
  <c r="Y8" i="36"/>
  <c r="Z8" i="36"/>
  <c r="U9" i="36"/>
  <c r="Y9" i="36"/>
  <c r="Z9" i="36"/>
  <c r="U10" i="36"/>
  <c r="Y10" i="36"/>
  <c r="Z10" i="36"/>
  <c r="U11" i="36"/>
  <c r="Y11" i="36"/>
  <c r="Z11" i="36"/>
  <c r="U12" i="36"/>
  <c r="Y12" i="36"/>
  <c r="Z12" i="36"/>
  <c r="U13" i="36"/>
  <c r="Y13" i="36"/>
  <c r="Z13" i="36"/>
  <c r="U14" i="36"/>
  <c r="Y14" i="36"/>
  <c r="Z14" i="36"/>
  <c r="U15" i="36"/>
  <c r="Y15" i="36"/>
  <c r="Z15" i="36"/>
  <c r="U16" i="36"/>
  <c r="Y16" i="36"/>
  <c r="Z16" i="36"/>
  <c r="U17" i="36"/>
  <c r="Y17" i="36"/>
  <c r="Z17" i="36"/>
  <c r="Z7" i="36"/>
  <c r="Y7" i="36"/>
  <c r="U7" i="36"/>
  <c r="W52" i="70"/>
  <c r="AA52" i="70"/>
  <c r="AB52" i="70"/>
  <c r="W53" i="70"/>
  <c r="AA53" i="70"/>
  <c r="AB53" i="70"/>
  <c r="W54" i="70"/>
  <c r="AA54" i="70"/>
  <c r="AB54" i="70"/>
  <c r="W55" i="70"/>
  <c r="AA55" i="70"/>
  <c r="AB55" i="70"/>
  <c r="W56" i="70"/>
  <c r="AA56" i="70"/>
  <c r="AB56" i="70"/>
  <c r="W57" i="70"/>
  <c r="AA57" i="70"/>
  <c r="AB57" i="70"/>
  <c r="W58" i="70"/>
  <c r="AA58" i="70"/>
  <c r="AB58" i="70"/>
  <c r="W59" i="70"/>
  <c r="AA59" i="70"/>
  <c r="AB59" i="70"/>
  <c r="W60" i="70"/>
  <c r="AA60" i="70"/>
  <c r="AB60" i="70"/>
  <c r="W61" i="70"/>
  <c r="AA61" i="70"/>
  <c r="AB61" i="70"/>
  <c r="W62" i="70"/>
  <c r="AA62" i="70"/>
  <c r="AB62" i="70"/>
  <c r="W63" i="70"/>
  <c r="AA63" i="70"/>
  <c r="AB63" i="70"/>
  <c r="W64" i="70"/>
  <c r="AA64" i="70"/>
  <c r="AB64" i="70"/>
  <c r="W65" i="70"/>
  <c r="AA65" i="70"/>
  <c r="AB65" i="70"/>
  <c r="W66" i="70"/>
  <c r="AA66" i="70"/>
  <c r="AB66" i="70"/>
  <c r="W67" i="70"/>
  <c r="AA67" i="70"/>
  <c r="AB67" i="70"/>
  <c r="W68" i="70"/>
  <c r="AA68" i="70"/>
  <c r="AB68" i="70"/>
  <c r="W69" i="70"/>
  <c r="AA69" i="70"/>
  <c r="AB69" i="70"/>
  <c r="W70" i="70"/>
  <c r="AA70" i="70"/>
  <c r="AB70" i="70"/>
  <c r="AB51" i="70"/>
  <c r="AA51" i="70"/>
  <c r="W51" i="70"/>
  <c r="W71" i="70" s="1"/>
  <c r="W8" i="70"/>
  <c r="AA8" i="70"/>
  <c r="AB8" i="70"/>
  <c r="W9" i="70"/>
  <c r="AA9" i="70"/>
  <c r="AB9" i="70"/>
  <c r="W10" i="70"/>
  <c r="AA10" i="70"/>
  <c r="AB10" i="70"/>
  <c r="W11" i="70"/>
  <c r="AA11" i="70"/>
  <c r="AB11" i="70"/>
  <c r="W12" i="70"/>
  <c r="AA12" i="70"/>
  <c r="AB12" i="70"/>
  <c r="W13" i="70"/>
  <c r="AA13" i="70"/>
  <c r="AB13" i="70"/>
  <c r="W14" i="70"/>
  <c r="AA14" i="70"/>
  <c r="AB14" i="70"/>
  <c r="W15" i="70"/>
  <c r="AA15" i="70"/>
  <c r="AB15" i="70"/>
  <c r="W16" i="70"/>
  <c r="AA16" i="70"/>
  <c r="AB16" i="70"/>
  <c r="W17" i="70"/>
  <c r="AA17" i="70"/>
  <c r="AB17" i="70"/>
  <c r="W18" i="70"/>
  <c r="AA18" i="70"/>
  <c r="AB18" i="70"/>
  <c r="W19" i="70"/>
  <c r="AA19" i="70"/>
  <c r="AB19" i="70"/>
  <c r="W20" i="70"/>
  <c r="AA20" i="70"/>
  <c r="AB20" i="70"/>
  <c r="W21" i="70"/>
  <c r="AA21" i="70"/>
  <c r="AB21" i="70"/>
  <c r="W22" i="70"/>
  <c r="AA22" i="70"/>
  <c r="AB22" i="70"/>
  <c r="W23" i="70"/>
  <c r="AA23" i="70"/>
  <c r="AB23" i="70"/>
  <c r="W24" i="70"/>
  <c r="AA24" i="70"/>
  <c r="AB24" i="70"/>
  <c r="W25" i="70"/>
  <c r="AA25" i="70"/>
  <c r="AB25" i="70"/>
  <c r="W26" i="70"/>
  <c r="AA26" i="70"/>
  <c r="AB26" i="70"/>
  <c r="AB7" i="70"/>
  <c r="AA7" i="70"/>
  <c r="W7" i="70"/>
  <c r="W27" i="70" s="1"/>
  <c r="U29" i="35"/>
  <c r="U22" i="35"/>
  <c r="Y22" i="35"/>
  <c r="Z22" i="35"/>
  <c r="U23" i="35"/>
  <c r="Y23" i="35"/>
  <c r="Z23" i="35"/>
  <c r="U24" i="35"/>
  <c r="Y24" i="35"/>
  <c r="Z24" i="35"/>
  <c r="U25" i="35"/>
  <c r="Y25" i="35"/>
  <c r="Z25" i="35"/>
  <c r="U26" i="35"/>
  <c r="Y26" i="35"/>
  <c r="Z26" i="35"/>
  <c r="U27" i="35"/>
  <c r="Y27" i="35"/>
  <c r="Z27" i="35"/>
  <c r="U28" i="35"/>
  <c r="Y28" i="35"/>
  <c r="Z28" i="35"/>
  <c r="Z21" i="35"/>
  <c r="Y21" i="35"/>
  <c r="U21" i="35"/>
  <c r="U8" i="35"/>
  <c r="Y8" i="35"/>
  <c r="Z8" i="35"/>
  <c r="U9" i="35"/>
  <c r="Y9" i="35"/>
  <c r="Z9" i="35"/>
  <c r="U10" i="35"/>
  <c r="Y10" i="35"/>
  <c r="Z10" i="35"/>
  <c r="U11" i="35"/>
  <c r="Y11" i="35"/>
  <c r="Z11" i="35"/>
  <c r="U12" i="35"/>
  <c r="Y12" i="35"/>
  <c r="Z12" i="35"/>
  <c r="U13" i="35"/>
  <c r="Y13" i="35"/>
  <c r="Z13" i="35"/>
  <c r="U14" i="35"/>
  <c r="Y14" i="35"/>
  <c r="Z14" i="35"/>
  <c r="Z7" i="35"/>
  <c r="Y7" i="35"/>
  <c r="U7" i="35"/>
  <c r="D95" i="67"/>
  <c r="E95" i="67"/>
  <c r="F95" i="67"/>
  <c r="G95" i="67"/>
  <c r="H95" i="67"/>
  <c r="I95" i="67"/>
  <c r="J95" i="67"/>
  <c r="K95" i="67"/>
  <c r="L95" i="67"/>
  <c r="M95" i="67"/>
  <c r="R95" i="67"/>
  <c r="S95" i="67" s="1"/>
  <c r="D96" i="67"/>
  <c r="E96" i="67"/>
  <c r="F96" i="67"/>
  <c r="G96" i="67"/>
  <c r="H96" i="67"/>
  <c r="I96" i="67"/>
  <c r="J96" i="67"/>
  <c r="K96" i="67"/>
  <c r="L96" i="67"/>
  <c r="M96" i="67"/>
  <c r="R96" i="67"/>
  <c r="S96" i="67" s="1"/>
  <c r="D97" i="67"/>
  <c r="E97" i="67"/>
  <c r="F97" i="67"/>
  <c r="G97" i="67"/>
  <c r="H97" i="67"/>
  <c r="I97" i="67"/>
  <c r="J97" i="67"/>
  <c r="K97" i="67"/>
  <c r="L97" i="67"/>
  <c r="M97" i="67"/>
  <c r="R97" i="67"/>
  <c r="S97" i="67" s="1"/>
  <c r="K98" i="67"/>
  <c r="L98" i="67"/>
  <c r="M98" i="67"/>
  <c r="R98" i="67"/>
  <c r="S98" i="67" s="1"/>
  <c r="K99" i="67"/>
  <c r="L99" i="67"/>
  <c r="M99" i="67"/>
  <c r="R99" i="67"/>
  <c r="S99" i="67" s="1"/>
  <c r="K100" i="67"/>
  <c r="L100" i="67"/>
  <c r="M100" i="67"/>
  <c r="R100" i="67"/>
  <c r="S100" i="67" s="1"/>
  <c r="D101" i="67"/>
  <c r="E101" i="67"/>
  <c r="F101" i="67"/>
  <c r="G101" i="67"/>
  <c r="H101" i="67"/>
  <c r="I101" i="67"/>
  <c r="J101" i="67"/>
  <c r="K101" i="67"/>
  <c r="L101" i="67"/>
  <c r="M101" i="67"/>
  <c r="R101" i="67"/>
  <c r="S101" i="67" s="1"/>
  <c r="D102" i="67"/>
  <c r="E102" i="67"/>
  <c r="F102" i="67"/>
  <c r="G102" i="67"/>
  <c r="H102" i="67"/>
  <c r="I102" i="67"/>
  <c r="J102" i="67"/>
  <c r="K102" i="67"/>
  <c r="L102" i="67"/>
  <c r="M102" i="67"/>
  <c r="R102" i="67"/>
  <c r="S102" i="67" s="1"/>
  <c r="D103" i="67"/>
  <c r="E103" i="67"/>
  <c r="F103" i="67"/>
  <c r="G103" i="67"/>
  <c r="H103" i="67"/>
  <c r="I103" i="67"/>
  <c r="J103" i="67"/>
  <c r="K103" i="67"/>
  <c r="L103" i="67"/>
  <c r="M103" i="67"/>
  <c r="R103" i="67"/>
  <c r="S103" i="67" s="1"/>
  <c r="D104" i="67"/>
  <c r="E104" i="67"/>
  <c r="F104" i="67"/>
  <c r="G104" i="67"/>
  <c r="H104" i="67"/>
  <c r="I104" i="67"/>
  <c r="J104" i="67"/>
  <c r="K104" i="67"/>
  <c r="L104" i="67"/>
  <c r="M104" i="67"/>
  <c r="R104" i="67"/>
  <c r="D105" i="67"/>
  <c r="E105" i="67"/>
  <c r="F105" i="67"/>
  <c r="G105" i="67"/>
  <c r="H105" i="67"/>
  <c r="I105" i="67"/>
  <c r="J105" i="67"/>
  <c r="K105" i="67"/>
  <c r="L105" i="67"/>
  <c r="M105" i="67"/>
  <c r="R105" i="67"/>
  <c r="D106" i="67"/>
  <c r="E106" i="67"/>
  <c r="F106" i="67"/>
  <c r="H106" i="67"/>
  <c r="I106" i="67"/>
  <c r="J106" i="67"/>
  <c r="K106" i="67"/>
  <c r="M106" i="67"/>
  <c r="R106" i="67"/>
  <c r="D107" i="67"/>
  <c r="E107" i="67"/>
  <c r="F107" i="67"/>
  <c r="G107" i="67"/>
  <c r="H107" i="67"/>
  <c r="I107" i="67"/>
  <c r="J107" i="67"/>
  <c r="K107" i="67"/>
  <c r="L107" i="67"/>
  <c r="M107" i="67"/>
  <c r="R107" i="67"/>
  <c r="D111" i="67"/>
  <c r="F111" i="67"/>
  <c r="I111" i="67"/>
  <c r="L111" i="67"/>
  <c r="I112" i="67"/>
  <c r="D113" i="67"/>
  <c r="F113" i="67"/>
  <c r="L113" i="67"/>
  <c r="D114" i="67"/>
  <c r="E114" i="67"/>
  <c r="F114" i="67"/>
  <c r="G114" i="67"/>
  <c r="H114" i="67"/>
  <c r="I114" i="67"/>
  <c r="J114" i="67"/>
  <c r="K114" i="67"/>
  <c r="L114" i="67"/>
  <c r="M114" i="67"/>
  <c r="R114" i="67"/>
  <c r="W52" i="67"/>
  <c r="AA52" i="67"/>
  <c r="AB52" i="67"/>
  <c r="W53" i="67"/>
  <c r="AA53" i="67"/>
  <c r="AB53" i="67"/>
  <c r="W54" i="67"/>
  <c r="AA54" i="67"/>
  <c r="AB54" i="67"/>
  <c r="W55" i="67"/>
  <c r="AA55" i="67"/>
  <c r="AB55" i="67"/>
  <c r="W56" i="67"/>
  <c r="AA56" i="67"/>
  <c r="AB56" i="67"/>
  <c r="W57" i="67"/>
  <c r="AA57" i="67"/>
  <c r="AB57" i="67"/>
  <c r="W58" i="67"/>
  <c r="AA58" i="67"/>
  <c r="AB58" i="67"/>
  <c r="W59" i="67"/>
  <c r="AA59" i="67"/>
  <c r="AB59" i="67"/>
  <c r="W60" i="67"/>
  <c r="AA60" i="67"/>
  <c r="AB60" i="67"/>
  <c r="W61" i="67"/>
  <c r="AA61" i="67"/>
  <c r="AB61" i="67"/>
  <c r="W62" i="67"/>
  <c r="AA62" i="67"/>
  <c r="AB62" i="67"/>
  <c r="W63" i="67"/>
  <c r="AA63" i="67"/>
  <c r="AB63" i="67"/>
  <c r="W64" i="67"/>
  <c r="AA64" i="67"/>
  <c r="AB64" i="67"/>
  <c r="W65" i="67"/>
  <c r="AA65" i="67"/>
  <c r="AB65" i="67"/>
  <c r="W66" i="67"/>
  <c r="AA66" i="67"/>
  <c r="AB66" i="67"/>
  <c r="W67" i="67"/>
  <c r="AA67" i="67"/>
  <c r="AB67" i="67"/>
  <c r="W68" i="67"/>
  <c r="AA68" i="67"/>
  <c r="AB68" i="67"/>
  <c r="W69" i="67"/>
  <c r="AA69" i="67"/>
  <c r="AB69" i="67"/>
  <c r="W70" i="67"/>
  <c r="AA70" i="67"/>
  <c r="AB70" i="67"/>
  <c r="AB51" i="67"/>
  <c r="AA51" i="67"/>
  <c r="W51" i="67"/>
  <c r="M72" i="67"/>
  <c r="W72" i="67" s="1"/>
  <c r="M73" i="67"/>
  <c r="M74" i="67"/>
  <c r="M76" i="67"/>
  <c r="M77" i="67"/>
  <c r="M88" i="67" s="1"/>
  <c r="M79" i="67"/>
  <c r="M80" i="67"/>
  <c r="S59" i="67"/>
  <c r="W8" i="67"/>
  <c r="AA8" i="67"/>
  <c r="AB8" i="67"/>
  <c r="W9" i="67"/>
  <c r="AA9" i="67"/>
  <c r="AB9" i="67"/>
  <c r="W10" i="67"/>
  <c r="AA10" i="67"/>
  <c r="AB10" i="67"/>
  <c r="W11" i="67"/>
  <c r="AA11" i="67"/>
  <c r="AB11" i="67"/>
  <c r="W12" i="67"/>
  <c r="AA12" i="67"/>
  <c r="AB12" i="67"/>
  <c r="W13" i="67"/>
  <c r="AA13" i="67"/>
  <c r="AB13" i="67"/>
  <c r="W14" i="67"/>
  <c r="AA14" i="67"/>
  <c r="AB14" i="67"/>
  <c r="W15" i="67"/>
  <c r="AA15" i="67"/>
  <c r="AB15" i="67"/>
  <c r="W16" i="67"/>
  <c r="AA16" i="67"/>
  <c r="AB16" i="67"/>
  <c r="W17" i="67"/>
  <c r="AA17" i="67"/>
  <c r="AB17" i="67"/>
  <c r="W18" i="67"/>
  <c r="AA18" i="67"/>
  <c r="AB18" i="67"/>
  <c r="W19" i="67"/>
  <c r="AA19" i="67"/>
  <c r="AB19" i="67"/>
  <c r="W20" i="67"/>
  <c r="AA20" i="67"/>
  <c r="AB20" i="67"/>
  <c r="W21" i="67"/>
  <c r="AA21" i="67"/>
  <c r="AB21" i="67"/>
  <c r="W22" i="67"/>
  <c r="AA22" i="67"/>
  <c r="AB22" i="67"/>
  <c r="W23" i="67"/>
  <c r="AA23" i="67"/>
  <c r="AB23" i="67"/>
  <c r="W24" i="67"/>
  <c r="AA24" i="67"/>
  <c r="AB24" i="67"/>
  <c r="W25" i="67"/>
  <c r="AA25" i="67"/>
  <c r="AB25" i="67"/>
  <c r="W26" i="67"/>
  <c r="AA26" i="67"/>
  <c r="AB26" i="67"/>
  <c r="AB7" i="67"/>
  <c r="AA7" i="67"/>
  <c r="W7" i="67"/>
  <c r="Q12" i="8"/>
  <c r="Q30" i="8"/>
  <c r="V26" i="8"/>
  <c r="Z26" i="8"/>
  <c r="AA26" i="8"/>
  <c r="V27" i="8"/>
  <c r="Z27" i="8"/>
  <c r="AA27" i="8"/>
  <c r="V28" i="8"/>
  <c r="Z28" i="8"/>
  <c r="AA28" i="8"/>
  <c r="V29" i="8"/>
  <c r="Z29" i="8"/>
  <c r="AA29" i="8"/>
  <c r="V30" i="8"/>
  <c r="Z30" i="8"/>
  <c r="AA30" i="8"/>
  <c r="V31" i="8"/>
  <c r="Z31" i="8"/>
  <c r="AA31" i="8"/>
  <c r="V32" i="8"/>
  <c r="Z32" i="8"/>
  <c r="AA32" i="8"/>
  <c r="V33" i="8"/>
  <c r="Z33" i="8"/>
  <c r="AA33" i="8"/>
  <c r="V34" i="8"/>
  <c r="Z34" i="8"/>
  <c r="AA34" i="8"/>
  <c r="V35" i="8"/>
  <c r="Z35" i="8"/>
  <c r="AA35" i="8"/>
  <c r="AA25" i="8"/>
  <c r="Z25" i="8"/>
  <c r="V25" i="8"/>
  <c r="V8" i="8"/>
  <c r="Z8" i="8"/>
  <c r="AA8" i="8"/>
  <c r="V9" i="8"/>
  <c r="Z9" i="8"/>
  <c r="AA9" i="8"/>
  <c r="V10" i="8"/>
  <c r="Z10" i="8"/>
  <c r="AA10" i="8"/>
  <c r="V11" i="8"/>
  <c r="Z11" i="8"/>
  <c r="AA11" i="8"/>
  <c r="V12" i="8"/>
  <c r="Z12" i="8"/>
  <c r="AA12" i="8"/>
  <c r="V13" i="8"/>
  <c r="Z13" i="8"/>
  <c r="AA13" i="8"/>
  <c r="V14" i="8"/>
  <c r="Z14" i="8"/>
  <c r="AA14" i="8"/>
  <c r="V15" i="8"/>
  <c r="Z15" i="8"/>
  <c r="AA15" i="8"/>
  <c r="V16" i="8"/>
  <c r="Z16" i="8"/>
  <c r="AA16" i="8"/>
  <c r="V17" i="8"/>
  <c r="Z17" i="8"/>
  <c r="AA17" i="8"/>
  <c r="AA7" i="8"/>
  <c r="Z7" i="8"/>
  <c r="V7" i="8"/>
  <c r="L108" i="4"/>
  <c r="M108" i="4"/>
  <c r="L110" i="4"/>
  <c r="M110" i="4"/>
  <c r="D111" i="4"/>
  <c r="G111" i="4"/>
  <c r="H111" i="4"/>
  <c r="I111" i="4"/>
  <c r="J111" i="4"/>
  <c r="M111" i="4"/>
  <c r="D113" i="4"/>
  <c r="G113" i="4"/>
  <c r="H113" i="4"/>
  <c r="I113" i="4"/>
  <c r="J113" i="4"/>
  <c r="M113" i="4"/>
  <c r="W52" i="4"/>
  <c r="AA52" i="4"/>
  <c r="AB52" i="4"/>
  <c r="W53" i="4"/>
  <c r="AA53" i="4"/>
  <c r="AB53" i="4"/>
  <c r="W54" i="4"/>
  <c r="AA54" i="4"/>
  <c r="AB54" i="4"/>
  <c r="W55" i="4"/>
  <c r="AA55" i="4"/>
  <c r="AB55" i="4"/>
  <c r="W56" i="4"/>
  <c r="AA56" i="4"/>
  <c r="AB56" i="4"/>
  <c r="W57" i="4"/>
  <c r="AA57" i="4"/>
  <c r="AB57" i="4"/>
  <c r="W58" i="4"/>
  <c r="AA58" i="4"/>
  <c r="AB58" i="4"/>
  <c r="W59" i="4"/>
  <c r="AA59" i="4"/>
  <c r="AB59" i="4"/>
  <c r="W60" i="4"/>
  <c r="AA60" i="4"/>
  <c r="AB60" i="4"/>
  <c r="W61" i="4"/>
  <c r="AA61" i="4"/>
  <c r="AB61" i="4"/>
  <c r="W62" i="4"/>
  <c r="AA62" i="4"/>
  <c r="AB62" i="4"/>
  <c r="W63" i="4"/>
  <c r="AA63" i="4"/>
  <c r="AB63" i="4"/>
  <c r="W64" i="4"/>
  <c r="AA64" i="4"/>
  <c r="AB64" i="4"/>
  <c r="W65" i="4"/>
  <c r="AA65" i="4"/>
  <c r="AB65" i="4"/>
  <c r="W66" i="4"/>
  <c r="AA66" i="4"/>
  <c r="AB66" i="4"/>
  <c r="W67" i="4"/>
  <c r="AA67" i="4"/>
  <c r="AB67" i="4"/>
  <c r="W68" i="4"/>
  <c r="AA68" i="4"/>
  <c r="AB68" i="4"/>
  <c r="W69" i="4"/>
  <c r="AA69" i="4"/>
  <c r="AB69" i="4"/>
  <c r="W70" i="4"/>
  <c r="AA70" i="4"/>
  <c r="AB70" i="4"/>
  <c r="AB51" i="4"/>
  <c r="AA51" i="4"/>
  <c r="W51" i="4"/>
  <c r="W8" i="4"/>
  <c r="AA8" i="4"/>
  <c r="AB8" i="4"/>
  <c r="W9" i="4"/>
  <c r="AA9" i="4"/>
  <c r="AB9" i="4"/>
  <c r="W10" i="4"/>
  <c r="AA10" i="4"/>
  <c r="AB10" i="4"/>
  <c r="W11" i="4"/>
  <c r="AA11" i="4"/>
  <c r="AB11" i="4"/>
  <c r="W12" i="4"/>
  <c r="AA12" i="4"/>
  <c r="AB12" i="4"/>
  <c r="W13" i="4"/>
  <c r="AA13" i="4"/>
  <c r="AB13" i="4"/>
  <c r="W14" i="4"/>
  <c r="AA14" i="4"/>
  <c r="AB14" i="4"/>
  <c r="W15" i="4"/>
  <c r="AA15" i="4"/>
  <c r="AB15" i="4"/>
  <c r="W16" i="4"/>
  <c r="AA16" i="4"/>
  <c r="AB16" i="4"/>
  <c r="W17" i="4"/>
  <c r="AA17" i="4"/>
  <c r="AB17" i="4"/>
  <c r="W18" i="4"/>
  <c r="AA18" i="4"/>
  <c r="AB18" i="4"/>
  <c r="W19" i="4"/>
  <c r="AA19" i="4"/>
  <c r="AB19" i="4"/>
  <c r="W20" i="4"/>
  <c r="AA20" i="4"/>
  <c r="AB20" i="4"/>
  <c r="W21" i="4"/>
  <c r="AA21" i="4"/>
  <c r="AB21" i="4"/>
  <c r="W22" i="4"/>
  <c r="AA22" i="4"/>
  <c r="AB22" i="4"/>
  <c r="W23" i="4"/>
  <c r="AA23" i="4"/>
  <c r="AB23" i="4"/>
  <c r="W24" i="4"/>
  <c r="AA24" i="4"/>
  <c r="AB24" i="4"/>
  <c r="W25" i="4"/>
  <c r="AA25" i="4"/>
  <c r="AB25" i="4"/>
  <c r="W26" i="4"/>
  <c r="AA26" i="4"/>
  <c r="AB26" i="4"/>
  <c r="AB7" i="4"/>
  <c r="AA7" i="4"/>
  <c r="W7" i="4"/>
  <c r="V26" i="69"/>
  <c r="Z26" i="69"/>
  <c r="AA26" i="69"/>
  <c r="V27" i="69"/>
  <c r="Z27" i="69"/>
  <c r="AA27" i="69"/>
  <c r="V28" i="69"/>
  <c r="Z28" i="69"/>
  <c r="AA28" i="69"/>
  <c r="V29" i="69"/>
  <c r="Z29" i="69"/>
  <c r="AA29" i="69"/>
  <c r="V30" i="69"/>
  <c r="Z30" i="69"/>
  <c r="AA30" i="69"/>
  <c r="V31" i="69"/>
  <c r="Z31" i="69"/>
  <c r="AA31" i="69"/>
  <c r="V32" i="69"/>
  <c r="Z32" i="69"/>
  <c r="AA32" i="69"/>
  <c r="V33" i="69"/>
  <c r="Z33" i="69"/>
  <c r="AA33" i="69"/>
  <c r="V34" i="69"/>
  <c r="Z34" i="69"/>
  <c r="AA34" i="69"/>
  <c r="V35" i="69"/>
  <c r="Z35" i="69"/>
  <c r="AA35" i="69"/>
  <c r="AA25" i="69"/>
  <c r="Z25" i="69"/>
  <c r="V25" i="69"/>
  <c r="V8" i="69"/>
  <c r="Z8" i="69"/>
  <c r="AA8" i="69"/>
  <c r="V9" i="69"/>
  <c r="Z9" i="69"/>
  <c r="AA9" i="69"/>
  <c r="V10" i="69"/>
  <c r="Z10" i="69"/>
  <c r="AA10" i="69"/>
  <c r="V11" i="69"/>
  <c r="Z11" i="69"/>
  <c r="AA11" i="69"/>
  <c r="V12" i="69"/>
  <c r="Z12" i="69"/>
  <c r="AA12" i="69"/>
  <c r="V13" i="69"/>
  <c r="Z13" i="69"/>
  <c r="AA13" i="69"/>
  <c r="V14" i="69"/>
  <c r="Z14" i="69"/>
  <c r="AA14" i="69"/>
  <c r="V15" i="69"/>
  <c r="Z15" i="69"/>
  <c r="AA15" i="69"/>
  <c r="V16" i="69"/>
  <c r="Z16" i="69"/>
  <c r="AA16" i="69"/>
  <c r="V17" i="69"/>
  <c r="Z17" i="69"/>
  <c r="AA17" i="69"/>
  <c r="AA7" i="69"/>
  <c r="Z7" i="69"/>
  <c r="V7" i="69"/>
  <c r="V29" i="3"/>
  <c r="Z29" i="3"/>
  <c r="AA29" i="3"/>
  <c r="V30" i="3"/>
  <c r="Z30" i="3"/>
  <c r="AA30" i="3"/>
  <c r="V31" i="3"/>
  <c r="Z31" i="3"/>
  <c r="AA31" i="3"/>
  <c r="V32" i="3"/>
  <c r="Z32" i="3"/>
  <c r="AA32" i="3"/>
  <c r="V33" i="3"/>
  <c r="Z33" i="3"/>
  <c r="AA33" i="3"/>
  <c r="V34" i="3"/>
  <c r="Z34" i="3"/>
  <c r="AA34" i="3"/>
  <c r="V35" i="3"/>
  <c r="Z35" i="3"/>
  <c r="AA35" i="3"/>
  <c r="V36" i="3"/>
  <c r="Z36" i="3"/>
  <c r="AA36" i="3"/>
  <c r="V37" i="3"/>
  <c r="Z37" i="3"/>
  <c r="AA37" i="3"/>
  <c r="V38" i="3"/>
  <c r="Z38" i="3"/>
  <c r="AA38" i="3"/>
  <c r="V39" i="3"/>
  <c r="Z39" i="3"/>
  <c r="AA39" i="3"/>
  <c r="V40" i="3"/>
  <c r="Z40" i="3"/>
  <c r="AA40" i="3"/>
  <c r="V41" i="3"/>
  <c r="Z41" i="3"/>
  <c r="AA41" i="3"/>
  <c r="AA28" i="3"/>
  <c r="Z28" i="3"/>
  <c r="V28" i="3"/>
  <c r="V8" i="3"/>
  <c r="Z8" i="3"/>
  <c r="AA8" i="3"/>
  <c r="V9" i="3"/>
  <c r="Z9" i="3"/>
  <c r="AA9" i="3"/>
  <c r="V10" i="3"/>
  <c r="Z10" i="3"/>
  <c r="AA10" i="3"/>
  <c r="V11" i="3"/>
  <c r="Z11" i="3"/>
  <c r="AA11" i="3"/>
  <c r="V12" i="3"/>
  <c r="Z12" i="3"/>
  <c r="AA12" i="3"/>
  <c r="V13" i="3"/>
  <c r="Z13" i="3"/>
  <c r="AA13" i="3"/>
  <c r="V14" i="3"/>
  <c r="Z14" i="3"/>
  <c r="AA14" i="3"/>
  <c r="V15" i="3"/>
  <c r="Z15" i="3"/>
  <c r="AA15" i="3"/>
  <c r="V16" i="3"/>
  <c r="Z16" i="3"/>
  <c r="AA16" i="3"/>
  <c r="V17" i="3"/>
  <c r="Z17" i="3"/>
  <c r="AA17" i="3"/>
  <c r="V18" i="3"/>
  <c r="Z18" i="3"/>
  <c r="AA18" i="3"/>
  <c r="V19" i="3"/>
  <c r="Z19" i="3"/>
  <c r="AA19" i="3"/>
  <c r="V20" i="3"/>
  <c r="Z20" i="3"/>
  <c r="AA20" i="3"/>
  <c r="AA7" i="3"/>
  <c r="Z7" i="3"/>
  <c r="V7" i="3"/>
  <c r="L25" i="2"/>
  <c r="K15" i="37"/>
  <c r="B42" i="36"/>
  <c r="C42" i="36"/>
  <c r="D42" i="36"/>
  <c r="E42" i="36"/>
  <c r="F42" i="36"/>
  <c r="G42" i="36"/>
  <c r="H42" i="36"/>
  <c r="I42" i="36"/>
  <c r="J42" i="36"/>
  <c r="K42" i="36"/>
  <c r="Q44" i="36"/>
  <c r="K41" i="36"/>
  <c r="K53" i="36"/>
  <c r="J35" i="36"/>
  <c r="J52" i="36" s="1"/>
  <c r="K35" i="36"/>
  <c r="O35" i="36"/>
  <c r="O52" i="36" s="1"/>
  <c r="U18" i="36"/>
  <c r="K44" i="35"/>
  <c r="K35" i="35"/>
  <c r="Q28" i="35"/>
  <c r="U15" i="35"/>
  <c r="K42" i="8"/>
  <c r="K43" i="8"/>
  <c r="K44" i="8"/>
  <c r="K45" i="8"/>
  <c r="K54" i="8"/>
  <c r="K43" i="69"/>
  <c r="K55" i="69"/>
  <c r="K36" i="69"/>
  <c r="Q30" i="69"/>
  <c r="M20" i="38"/>
  <c r="M21" i="38"/>
  <c r="M22" i="38"/>
  <c r="M20" i="19"/>
  <c r="M21" i="19"/>
  <c r="M22" i="19"/>
  <c r="W28" i="70"/>
  <c r="M29" i="70"/>
  <c r="Q29" i="70"/>
  <c r="M30" i="70"/>
  <c r="Q30" i="70"/>
  <c r="M32" i="70"/>
  <c r="Q32" i="70"/>
  <c r="M33" i="70"/>
  <c r="M44" i="70" s="1"/>
  <c r="Q33" i="70"/>
  <c r="M35" i="70"/>
  <c r="Q35" i="70"/>
  <c r="M36" i="70"/>
  <c r="Q36" i="70"/>
  <c r="M94" i="70"/>
  <c r="M95" i="70"/>
  <c r="M96" i="70"/>
  <c r="M97" i="70"/>
  <c r="M98" i="70"/>
  <c r="M99" i="70"/>
  <c r="M100" i="70"/>
  <c r="M101" i="70"/>
  <c r="M102" i="70"/>
  <c r="M103" i="70"/>
  <c r="M104" i="70"/>
  <c r="M105" i="70"/>
  <c r="M106" i="70"/>
  <c r="M107" i="70"/>
  <c r="M111" i="70"/>
  <c r="M112" i="70"/>
  <c r="M113" i="70"/>
  <c r="M114" i="70"/>
  <c r="M74" i="70"/>
  <c r="M87" i="70" s="1"/>
  <c r="M76" i="70"/>
  <c r="M77" i="70"/>
  <c r="M79" i="70"/>
  <c r="M80" i="70"/>
  <c r="M89" i="70" s="1"/>
  <c r="M83" i="70"/>
  <c r="D29" i="70"/>
  <c r="E29" i="70"/>
  <c r="F29" i="70"/>
  <c r="G29" i="70"/>
  <c r="H29" i="70"/>
  <c r="I29" i="70"/>
  <c r="J29" i="70"/>
  <c r="K29" i="70"/>
  <c r="L29" i="70"/>
  <c r="R29" i="70"/>
  <c r="M94" i="67"/>
  <c r="S107" i="67"/>
  <c r="M94" i="4"/>
  <c r="M95" i="4"/>
  <c r="M96" i="4"/>
  <c r="M97" i="4"/>
  <c r="M98" i="4"/>
  <c r="M99" i="4"/>
  <c r="M100" i="4"/>
  <c r="M101" i="4"/>
  <c r="M103" i="4"/>
  <c r="M104" i="4"/>
  <c r="M105" i="4"/>
  <c r="M106" i="4"/>
  <c r="M107" i="4"/>
  <c r="M114" i="4"/>
  <c r="D72" i="4"/>
  <c r="U72" i="4" s="1"/>
  <c r="E72" i="4"/>
  <c r="F72" i="4"/>
  <c r="G72" i="4"/>
  <c r="H72" i="4"/>
  <c r="I72" i="4"/>
  <c r="V72" i="4" s="1"/>
  <c r="J72" i="4"/>
  <c r="K72" i="4"/>
  <c r="L72" i="4"/>
  <c r="M72" i="4"/>
  <c r="W72" i="4" s="1"/>
  <c r="R72" i="4"/>
  <c r="AB72" i="4" s="1"/>
  <c r="D73" i="4"/>
  <c r="U73" i="4" s="1"/>
  <c r="E73" i="4"/>
  <c r="F73" i="4"/>
  <c r="G73" i="4"/>
  <c r="H73" i="4"/>
  <c r="I73" i="4"/>
  <c r="V73" i="4" s="1"/>
  <c r="J73" i="4"/>
  <c r="K73" i="4"/>
  <c r="L73" i="4"/>
  <c r="M73" i="4"/>
  <c r="W73" i="4" s="1"/>
  <c r="R73" i="4"/>
  <c r="AB73" i="4" s="1"/>
  <c r="D74" i="4"/>
  <c r="U74" i="4" s="1"/>
  <c r="E74" i="4"/>
  <c r="F74" i="4"/>
  <c r="G74" i="4"/>
  <c r="H74" i="4"/>
  <c r="I74" i="4"/>
  <c r="V74" i="4" s="1"/>
  <c r="J74" i="4"/>
  <c r="K74" i="4"/>
  <c r="L74" i="4"/>
  <c r="M74" i="4"/>
  <c r="W74" i="4" s="1"/>
  <c r="R74" i="4"/>
  <c r="AB74" i="4" s="1"/>
  <c r="D76" i="4"/>
  <c r="U76" i="4" s="1"/>
  <c r="E76" i="4"/>
  <c r="F76" i="4"/>
  <c r="G76" i="4"/>
  <c r="H76" i="4"/>
  <c r="I76" i="4"/>
  <c r="V76" i="4" s="1"/>
  <c r="J76" i="4"/>
  <c r="K76" i="4"/>
  <c r="L76" i="4"/>
  <c r="M76" i="4"/>
  <c r="W76" i="4" s="1"/>
  <c r="R76" i="4"/>
  <c r="AB76" i="4" s="1"/>
  <c r="D77" i="4"/>
  <c r="U77" i="4" s="1"/>
  <c r="E77" i="4"/>
  <c r="F77" i="4"/>
  <c r="G77" i="4"/>
  <c r="H77" i="4"/>
  <c r="I77" i="4"/>
  <c r="V77" i="4" s="1"/>
  <c r="J77" i="4"/>
  <c r="K77" i="4"/>
  <c r="L77" i="4"/>
  <c r="M77" i="4"/>
  <c r="W77" i="4" s="1"/>
  <c r="R77" i="4"/>
  <c r="AB77" i="4" s="1"/>
  <c r="D79" i="4"/>
  <c r="U79" i="4" s="1"/>
  <c r="E79" i="4"/>
  <c r="F79" i="4"/>
  <c r="G79" i="4"/>
  <c r="H79" i="4"/>
  <c r="I79" i="4"/>
  <c r="V79" i="4" s="1"/>
  <c r="J79" i="4"/>
  <c r="K79" i="4"/>
  <c r="L79" i="4"/>
  <c r="M79" i="4"/>
  <c r="W79" i="4" s="1"/>
  <c r="R79" i="4"/>
  <c r="D80" i="4"/>
  <c r="U80" i="4" s="1"/>
  <c r="E80" i="4"/>
  <c r="F80" i="4"/>
  <c r="G80" i="4"/>
  <c r="H80" i="4"/>
  <c r="I80" i="4"/>
  <c r="V80" i="4" s="1"/>
  <c r="J80" i="4"/>
  <c r="K80" i="4"/>
  <c r="L80" i="4"/>
  <c r="M80" i="4"/>
  <c r="W80" i="4" s="1"/>
  <c r="R80" i="4"/>
  <c r="AB80" i="4" s="1"/>
  <c r="K18" i="69"/>
  <c r="V18" i="69" s="1"/>
  <c r="Q12" i="69"/>
  <c r="Q13" i="69"/>
  <c r="W52" i="68"/>
  <c r="AA52" i="68"/>
  <c r="W53" i="68"/>
  <c r="AA53" i="68"/>
  <c r="W54" i="68"/>
  <c r="AA54" i="68"/>
  <c r="W55" i="68"/>
  <c r="AA55" i="68"/>
  <c r="W56" i="68"/>
  <c r="AA56" i="68"/>
  <c r="W57" i="68"/>
  <c r="AA57" i="68"/>
  <c r="W58" i="68"/>
  <c r="AA58" i="68"/>
  <c r="W59" i="68"/>
  <c r="AA59" i="68"/>
  <c r="W60" i="68"/>
  <c r="AA60" i="68"/>
  <c r="W61" i="68"/>
  <c r="AA61" i="68"/>
  <c r="W62" i="68"/>
  <c r="AA62" i="68"/>
  <c r="W63" i="68"/>
  <c r="AA63" i="68"/>
  <c r="W64" i="68"/>
  <c r="AA64" i="68"/>
  <c r="W65" i="68"/>
  <c r="AA65" i="68"/>
  <c r="W66" i="68"/>
  <c r="AA66" i="68"/>
  <c r="W67" i="68"/>
  <c r="AA67" i="68"/>
  <c r="W68" i="68"/>
  <c r="AA68" i="68"/>
  <c r="W69" i="68"/>
  <c r="AA69" i="68"/>
  <c r="W70" i="68"/>
  <c r="AA70" i="68"/>
  <c r="AA51" i="68"/>
  <c r="W51" i="68"/>
  <c r="W8" i="68"/>
  <c r="AA8" i="68"/>
  <c r="W9" i="68"/>
  <c r="AA9" i="68"/>
  <c r="W10" i="68"/>
  <c r="AA10" i="68"/>
  <c r="W11" i="68"/>
  <c r="AA11" i="68"/>
  <c r="W12" i="68"/>
  <c r="AA12" i="68"/>
  <c r="W13" i="68"/>
  <c r="AA13" i="68"/>
  <c r="W14" i="68"/>
  <c r="AA14" i="68"/>
  <c r="W15" i="68"/>
  <c r="AA15" i="68"/>
  <c r="W16" i="68"/>
  <c r="AA16" i="68"/>
  <c r="W17" i="68"/>
  <c r="AA17" i="68"/>
  <c r="W18" i="68"/>
  <c r="AA18" i="68"/>
  <c r="W19" i="68"/>
  <c r="AA19" i="68"/>
  <c r="W20" i="68"/>
  <c r="AA20" i="68"/>
  <c r="W21" i="68"/>
  <c r="AA21" i="68"/>
  <c r="W22" i="68"/>
  <c r="AA22" i="68"/>
  <c r="W23" i="68"/>
  <c r="AA23" i="68"/>
  <c r="W24" i="68"/>
  <c r="AA24" i="68"/>
  <c r="W25" i="68"/>
  <c r="AA25" i="68"/>
  <c r="W26" i="68"/>
  <c r="AA26" i="68"/>
  <c r="AA7" i="68"/>
  <c r="W7" i="68"/>
  <c r="M114" i="68"/>
  <c r="D95" i="68"/>
  <c r="E95" i="68"/>
  <c r="F95" i="68"/>
  <c r="G95" i="68"/>
  <c r="H95" i="68"/>
  <c r="I95" i="68"/>
  <c r="J95" i="68"/>
  <c r="K95" i="68"/>
  <c r="L95" i="68"/>
  <c r="M95" i="68"/>
  <c r="R95" i="68"/>
  <c r="D96" i="68"/>
  <c r="E96" i="68"/>
  <c r="F96" i="68"/>
  <c r="G96" i="68"/>
  <c r="H96" i="68"/>
  <c r="I96" i="68"/>
  <c r="J96" i="68"/>
  <c r="K96" i="68"/>
  <c r="L96" i="68"/>
  <c r="M96" i="68"/>
  <c r="R96" i="68"/>
  <c r="D97" i="68"/>
  <c r="E97" i="68"/>
  <c r="F97" i="68"/>
  <c r="G97" i="68"/>
  <c r="H97" i="68"/>
  <c r="I97" i="68"/>
  <c r="J97" i="68"/>
  <c r="K97" i="68"/>
  <c r="L97" i="68"/>
  <c r="M97" i="68"/>
  <c r="R97" i="68"/>
  <c r="K98" i="68"/>
  <c r="L98" i="68"/>
  <c r="M98" i="68"/>
  <c r="R98" i="68"/>
  <c r="K99" i="68"/>
  <c r="L99" i="68"/>
  <c r="M99" i="68"/>
  <c r="R99" i="68"/>
  <c r="K100" i="68"/>
  <c r="L100" i="68"/>
  <c r="M100" i="68"/>
  <c r="R100" i="68"/>
  <c r="D101" i="68"/>
  <c r="E101" i="68"/>
  <c r="F101" i="68"/>
  <c r="G101" i="68"/>
  <c r="H101" i="68"/>
  <c r="I101" i="68"/>
  <c r="J101" i="68"/>
  <c r="K101" i="68"/>
  <c r="L101" i="68"/>
  <c r="M101" i="68"/>
  <c r="R101" i="68"/>
  <c r="D102" i="68"/>
  <c r="E102" i="68"/>
  <c r="F102" i="68"/>
  <c r="G102" i="68"/>
  <c r="H102" i="68"/>
  <c r="I102" i="68"/>
  <c r="J102" i="68"/>
  <c r="K102" i="68"/>
  <c r="L102" i="68"/>
  <c r="M102" i="68"/>
  <c r="R102" i="68"/>
  <c r="D103" i="68"/>
  <c r="E103" i="68"/>
  <c r="F103" i="68"/>
  <c r="G103" i="68"/>
  <c r="H103" i="68"/>
  <c r="I103" i="68"/>
  <c r="J103" i="68"/>
  <c r="K103" i="68"/>
  <c r="L103" i="68"/>
  <c r="M103" i="68"/>
  <c r="R103" i="68"/>
  <c r="D104" i="68"/>
  <c r="E104" i="68"/>
  <c r="F104" i="68"/>
  <c r="G104" i="68"/>
  <c r="H104" i="68"/>
  <c r="I104" i="68"/>
  <c r="J104" i="68"/>
  <c r="K104" i="68"/>
  <c r="L104" i="68"/>
  <c r="M104" i="68"/>
  <c r="R104" i="68"/>
  <c r="D105" i="68"/>
  <c r="E105" i="68"/>
  <c r="F105" i="68"/>
  <c r="G105" i="68"/>
  <c r="H105" i="68"/>
  <c r="I105" i="68"/>
  <c r="J105" i="68"/>
  <c r="K105" i="68"/>
  <c r="L105" i="68"/>
  <c r="M105" i="68"/>
  <c r="R105" i="68"/>
  <c r="D106" i="68"/>
  <c r="E106" i="68"/>
  <c r="F106" i="68"/>
  <c r="G106" i="68"/>
  <c r="H106" i="68"/>
  <c r="I106" i="68"/>
  <c r="J106" i="68"/>
  <c r="K106" i="68"/>
  <c r="L106" i="68"/>
  <c r="M106" i="68"/>
  <c r="R106" i="68"/>
  <c r="D107" i="68"/>
  <c r="E107" i="68"/>
  <c r="F107" i="68"/>
  <c r="G107" i="68"/>
  <c r="H107" i="68"/>
  <c r="I107" i="68"/>
  <c r="J107" i="68"/>
  <c r="K107" i="68"/>
  <c r="L107" i="68"/>
  <c r="M107" i="68"/>
  <c r="R107" i="68"/>
  <c r="L108" i="68"/>
  <c r="M108" i="68"/>
  <c r="R108" i="68"/>
  <c r="L110" i="68"/>
  <c r="M110" i="68"/>
  <c r="R110" i="68"/>
  <c r="D111" i="68"/>
  <c r="F111" i="68"/>
  <c r="G111" i="68"/>
  <c r="H111" i="68"/>
  <c r="I111" i="68"/>
  <c r="J111" i="68"/>
  <c r="L111" i="68"/>
  <c r="M111" i="68"/>
  <c r="I112" i="68"/>
  <c r="D113" i="68"/>
  <c r="F113" i="68"/>
  <c r="G113" i="68"/>
  <c r="H113" i="68"/>
  <c r="I113" i="68"/>
  <c r="J113" i="68"/>
  <c r="L113" i="68"/>
  <c r="M113" i="68"/>
  <c r="M94" i="68"/>
  <c r="M72" i="68"/>
  <c r="W72" i="68" s="1"/>
  <c r="M73" i="68"/>
  <c r="M83" i="68" s="1"/>
  <c r="M74" i="68"/>
  <c r="M76" i="68"/>
  <c r="M77" i="68"/>
  <c r="M75" i="68" s="1"/>
  <c r="W75" i="68" s="1"/>
  <c r="M79" i="68"/>
  <c r="M85" i="68" s="1"/>
  <c r="M80" i="68"/>
  <c r="S59" i="68"/>
  <c r="W28" i="68"/>
  <c r="J42" i="3"/>
  <c r="J64" i="3"/>
  <c r="B50" i="3"/>
  <c r="C50" i="3"/>
  <c r="D50" i="3"/>
  <c r="E50" i="3"/>
  <c r="F50" i="3"/>
  <c r="G50" i="3"/>
  <c r="H50" i="3"/>
  <c r="I50" i="3"/>
  <c r="J50" i="3"/>
  <c r="K50" i="3"/>
  <c r="P50" i="3"/>
  <c r="B51" i="3"/>
  <c r="C51" i="3"/>
  <c r="D51" i="3"/>
  <c r="E51" i="3"/>
  <c r="F51" i="3"/>
  <c r="G51" i="3"/>
  <c r="H51" i="3"/>
  <c r="I51" i="3"/>
  <c r="J51" i="3"/>
  <c r="K51" i="3"/>
  <c r="P51" i="3"/>
  <c r="B52" i="3"/>
  <c r="C52" i="3"/>
  <c r="D52" i="3"/>
  <c r="E52" i="3"/>
  <c r="F52" i="3"/>
  <c r="G52" i="3"/>
  <c r="H52" i="3"/>
  <c r="I52" i="3"/>
  <c r="J52" i="3"/>
  <c r="K52" i="3"/>
  <c r="P52" i="3"/>
  <c r="Q53" i="3"/>
  <c r="J49" i="3"/>
  <c r="K49" i="3"/>
  <c r="J21" i="3"/>
  <c r="L38" i="2"/>
  <c r="L39" i="2"/>
  <c r="L41" i="2"/>
  <c r="L42" i="2"/>
  <c r="L43" i="2"/>
  <c r="L44" i="2"/>
  <c r="L45" i="2"/>
  <c r="L46" i="2"/>
  <c r="E48" i="34"/>
  <c r="F48" i="34"/>
  <c r="G48" i="34"/>
  <c r="H48" i="34"/>
  <c r="I48" i="34"/>
  <c r="J48" i="34"/>
  <c r="K48" i="34"/>
  <c r="L48" i="34"/>
  <c r="M48" i="34"/>
  <c r="N48" i="34"/>
  <c r="S48" i="34"/>
  <c r="L50" i="34"/>
  <c r="M50" i="34"/>
  <c r="N50" i="34"/>
  <c r="S50" i="34"/>
  <c r="E51" i="34"/>
  <c r="F51" i="34"/>
  <c r="G51" i="34"/>
  <c r="H51" i="34"/>
  <c r="I51" i="34"/>
  <c r="J51" i="34"/>
  <c r="K51" i="34"/>
  <c r="L51" i="34"/>
  <c r="M51" i="34"/>
  <c r="N51" i="34"/>
  <c r="S51" i="34"/>
  <c r="E52" i="34"/>
  <c r="F52" i="34"/>
  <c r="G52" i="34"/>
  <c r="H52" i="34"/>
  <c r="I52" i="34"/>
  <c r="J52" i="34"/>
  <c r="K52" i="34"/>
  <c r="L52" i="34"/>
  <c r="M52" i="34"/>
  <c r="N52" i="34"/>
  <c r="S52" i="34"/>
  <c r="E53" i="34"/>
  <c r="F53" i="34"/>
  <c r="G53" i="34"/>
  <c r="H53" i="34"/>
  <c r="I53" i="34"/>
  <c r="J53" i="34"/>
  <c r="K53" i="34"/>
  <c r="L53" i="34"/>
  <c r="M53" i="34"/>
  <c r="N53" i="34"/>
  <c r="S53" i="34"/>
  <c r="M55" i="34"/>
  <c r="N55" i="34"/>
  <c r="S55" i="34"/>
  <c r="E56" i="34"/>
  <c r="F56" i="34"/>
  <c r="G56" i="34"/>
  <c r="H56" i="34"/>
  <c r="I56" i="34"/>
  <c r="J56" i="34"/>
  <c r="K56" i="34"/>
  <c r="L56" i="34"/>
  <c r="M56" i="34"/>
  <c r="N56" i="34"/>
  <c r="S56" i="34"/>
  <c r="F47" i="34"/>
  <c r="G47" i="34"/>
  <c r="H47" i="34"/>
  <c r="I47" i="34"/>
  <c r="J47" i="34"/>
  <c r="K47" i="34"/>
  <c r="L47" i="34"/>
  <c r="M47" i="34"/>
  <c r="N47" i="34"/>
  <c r="S47" i="34"/>
  <c r="E47" i="34"/>
  <c r="N38" i="34"/>
  <c r="R38" i="34"/>
  <c r="N40" i="34"/>
  <c r="R40" i="34"/>
  <c r="N41" i="34"/>
  <c r="R41" i="34"/>
  <c r="N37" i="34"/>
  <c r="AA30" i="34" s="1"/>
  <c r="N29" i="34"/>
  <c r="R18" i="34"/>
  <c r="N20" i="34"/>
  <c r="R20" i="34"/>
  <c r="N21" i="34"/>
  <c r="R21" i="34"/>
  <c r="N17" i="34"/>
  <c r="AA13" i="34" s="1"/>
  <c r="N9" i="34"/>
  <c r="U35" i="36" l="1"/>
  <c r="K52" i="36"/>
  <c r="W8" i="19"/>
  <c r="AA71" i="67"/>
  <c r="AB15" i="38"/>
  <c r="AA15" i="38"/>
  <c r="Q43" i="70"/>
  <c r="AA30" i="70"/>
  <c r="AA28" i="70"/>
  <c r="AB28" i="70"/>
  <c r="R115" i="70"/>
  <c r="AA29" i="70"/>
  <c r="AB29" i="70"/>
  <c r="R116" i="70"/>
  <c r="Q40" i="70"/>
  <c r="M75" i="67"/>
  <c r="W75" i="67" s="1"/>
  <c r="W73" i="67"/>
  <c r="L53" i="8"/>
  <c r="AB79" i="4"/>
  <c r="S79" i="4"/>
  <c r="V36" i="69"/>
  <c r="W21" i="3"/>
  <c r="W22" i="3" s="1"/>
  <c r="L75" i="4"/>
  <c r="Y35" i="36"/>
  <c r="Q31" i="70"/>
  <c r="AA72" i="67"/>
  <c r="W36" i="8"/>
  <c r="W37" i="8" s="1"/>
  <c r="W36" i="69"/>
  <c r="W37" i="69" s="1"/>
  <c r="W8" i="38"/>
  <c r="W15" i="19"/>
  <c r="Q44" i="70"/>
  <c r="M120" i="70"/>
  <c r="W29" i="70"/>
  <c r="S104" i="67"/>
  <c r="S105" i="67"/>
  <c r="K78" i="4"/>
  <c r="D75" i="4"/>
  <c r="U75" i="4" s="1"/>
  <c r="AA71" i="68"/>
  <c r="W34" i="68"/>
  <c r="AA9" i="34"/>
  <c r="AB15" i="19"/>
  <c r="AA15" i="19"/>
  <c r="AB8" i="19"/>
  <c r="AA8" i="19"/>
  <c r="M88" i="70"/>
  <c r="M131" i="70" s="1"/>
  <c r="M119" i="70"/>
  <c r="M39" i="70"/>
  <c r="M126" i="70" s="1"/>
  <c r="M116" i="70"/>
  <c r="M83" i="67"/>
  <c r="M84" i="67"/>
  <c r="W76" i="67"/>
  <c r="J78" i="4"/>
  <c r="F78" i="4"/>
  <c r="E75" i="4"/>
  <c r="M88" i="68"/>
  <c r="M131" i="68" s="1"/>
  <c r="AA74" i="68"/>
  <c r="M117" i="68"/>
  <c r="N49" i="34"/>
  <c r="AA14" i="34"/>
  <c r="N60" i="34"/>
  <c r="AA8" i="34"/>
  <c r="M117" i="70"/>
  <c r="W30" i="70"/>
  <c r="M43" i="70"/>
  <c r="M130" i="70" s="1"/>
  <c r="W72" i="70"/>
  <c r="M115" i="70"/>
  <c r="Q41" i="70"/>
  <c r="AA15" i="34"/>
  <c r="L32" i="2"/>
  <c r="M75" i="4"/>
  <c r="W75" i="4" s="1"/>
  <c r="Q39" i="70"/>
  <c r="W77" i="68"/>
  <c r="R78" i="4"/>
  <c r="AB78" i="4" s="1"/>
  <c r="U15" i="37"/>
  <c r="U16" i="37" s="1"/>
  <c r="K43" i="37"/>
  <c r="M41" i="70"/>
  <c r="W74" i="70"/>
  <c r="Q45" i="70"/>
  <c r="AA7" i="34"/>
  <c r="AA10" i="34"/>
  <c r="AA11" i="34"/>
  <c r="AA12" i="34"/>
  <c r="AA16" i="34"/>
  <c r="AA18" i="34"/>
  <c r="S102" i="68"/>
  <c r="N19" i="34"/>
  <c r="AA19" i="34" s="1"/>
  <c r="W73" i="70"/>
  <c r="M34" i="70"/>
  <c r="W36" i="70" s="1"/>
  <c r="AA74" i="67"/>
  <c r="W31" i="68"/>
  <c r="M78" i="67"/>
  <c r="W79" i="67" s="1"/>
  <c r="M89" i="67"/>
  <c r="W74" i="67"/>
  <c r="M87" i="67"/>
  <c r="S106" i="67"/>
  <c r="AA21" i="34"/>
  <c r="M85" i="70"/>
  <c r="AA73" i="67"/>
  <c r="U19" i="36"/>
  <c r="AB8" i="38"/>
  <c r="R75" i="4"/>
  <c r="AB75" i="4" s="1"/>
  <c r="G75" i="4"/>
  <c r="M123" i="70"/>
  <c r="M85" i="67"/>
  <c r="U30" i="37"/>
  <c r="AA20" i="34"/>
  <c r="N61" i="34"/>
  <c r="F75" i="4"/>
  <c r="M75" i="70"/>
  <c r="W75" i="70" s="1"/>
  <c r="M122" i="70"/>
  <c r="M45" i="70"/>
  <c r="M31" i="70"/>
  <c r="U36" i="36"/>
  <c r="AA8" i="38"/>
  <c r="M40" i="70"/>
  <c r="Q34" i="70"/>
  <c r="AA36" i="70" s="1"/>
  <c r="M78" i="70"/>
  <c r="W78" i="70" s="1"/>
  <c r="M84" i="70"/>
  <c r="S114" i="67"/>
  <c r="H78" i="4"/>
  <c r="I75" i="4"/>
  <c r="V75" i="4" s="1"/>
  <c r="G78" i="4"/>
  <c r="I78" i="4"/>
  <c r="V78" i="4" s="1"/>
  <c r="M78" i="4"/>
  <c r="W78" i="4" s="1"/>
  <c r="E78" i="4"/>
  <c r="L78" i="4"/>
  <c r="D78" i="4"/>
  <c r="U78" i="4" s="1"/>
  <c r="K75" i="4"/>
  <c r="J75" i="4"/>
  <c r="H75" i="4"/>
  <c r="W29" i="68"/>
  <c r="W30" i="68"/>
  <c r="M120" i="68"/>
  <c r="W73" i="68"/>
  <c r="M87" i="68"/>
  <c r="M130" i="68" s="1"/>
  <c r="M115" i="68"/>
  <c r="W74" i="68"/>
  <c r="M119" i="68"/>
  <c r="AA73" i="68"/>
  <c r="W76" i="68"/>
  <c r="M123" i="68"/>
  <c r="AA72" i="68"/>
  <c r="W45" i="68"/>
  <c r="M126" i="68"/>
  <c r="M122" i="68"/>
  <c r="AA79" i="68"/>
  <c r="M84" i="68"/>
  <c r="M116" i="68"/>
  <c r="M89" i="68"/>
  <c r="AA77" i="68"/>
  <c r="M78" i="68"/>
  <c r="W80" i="68" s="1"/>
  <c r="AA27" i="34"/>
  <c r="AA36" i="34"/>
  <c r="AA29" i="34"/>
  <c r="AA38" i="34"/>
  <c r="AA32" i="34"/>
  <c r="AA28" i="34"/>
  <c r="N58" i="34"/>
  <c r="AA41" i="34"/>
  <c r="N57" i="34"/>
  <c r="AA35" i="34"/>
  <c r="AA40" i="34"/>
  <c r="AA33" i="34"/>
  <c r="AA31" i="34"/>
  <c r="AA35" i="70" l="1"/>
  <c r="W77" i="67"/>
  <c r="AA31" i="70"/>
  <c r="AA32" i="70"/>
  <c r="AA34" i="70"/>
  <c r="AA33" i="70"/>
  <c r="Q42" i="70"/>
  <c r="Q38" i="70"/>
  <c r="AA76" i="67"/>
  <c r="AA79" i="67"/>
  <c r="M86" i="70"/>
  <c r="W86" i="70" s="1"/>
  <c r="W35" i="68"/>
  <c r="W36" i="68"/>
  <c r="W80" i="70"/>
  <c r="AA80" i="67"/>
  <c r="W32" i="68"/>
  <c r="M118" i="68"/>
  <c r="M127" i="70"/>
  <c r="M132" i="68"/>
  <c r="M82" i="70"/>
  <c r="W85" i="70" s="1"/>
  <c r="W76" i="70"/>
  <c r="W77" i="70"/>
  <c r="AA78" i="67"/>
  <c r="M127" i="68"/>
  <c r="AA75" i="67"/>
  <c r="W79" i="70"/>
  <c r="M42" i="70"/>
  <c r="W43" i="70" s="1"/>
  <c r="M132" i="70"/>
  <c r="M128" i="70"/>
  <c r="M121" i="70"/>
  <c r="W34" i="70"/>
  <c r="AA77" i="67"/>
  <c r="M118" i="70"/>
  <c r="W31" i="70"/>
  <c r="W33" i="70"/>
  <c r="V29" i="2"/>
  <c r="V24" i="2"/>
  <c r="V27" i="2"/>
  <c r="V30" i="2"/>
  <c r="V23" i="2"/>
  <c r="V31" i="2"/>
  <c r="V28" i="2"/>
  <c r="V26" i="2"/>
  <c r="M82" i="67"/>
  <c r="W85" i="67" s="1"/>
  <c r="W78" i="67"/>
  <c r="W33" i="68"/>
  <c r="W32" i="70"/>
  <c r="W80" i="67"/>
  <c r="M86" i="67"/>
  <c r="W89" i="67" s="1"/>
  <c r="W35" i="70"/>
  <c r="V25" i="2"/>
  <c r="M38" i="70"/>
  <c r="W41" i="70" s="1"/>
  <c r="M128" i="68"/>
  <c r="AA78" i="68"/>
  <c r="AA75" i="68"/>
  <c r="W40" i="68"/>
  <c r="AA76" i="68"/>
  <c r="AA80" i="68"/>
  <c r="M121" i="68"/>
  <c r="W78" i="68"/>
  <c r="W79" i="68"/>
  <c r="W42" i="68"/>
  <c r="W44" i="68"/>
  <c r="W43" i="68"/>
  <c r="M82" i="68"/>
  <c r="W84" i="68" s="1"/>
  <c r="M86" i="68"/>
  <c r="W89" i="68" s="1"/>
  <c r="K10" i="39"/>
  <c r="M28" i="67"/>
  <c r="M29" i="67"/>
  <c r="M30" i="67"/>
  <c r="M43" i="67" s="1"/>
  <c r="M32" i="67"/>
  <c r="M33" i="67"/>
  <c r="M35" i="67"/>
  <c r="M36" i="67"/>
  <c r="M45" i="67" s="1"/>
  <c r="M132" i="67" s="1"/>
  <c r="K36" i="8"/>
  <c r="K18" i="8"/>
  <c r="V18" i="8" s="1"/>
  <c r="M83" i="4"/>
  <c r="W83" i="4" s="1"/>
  <c r="M87" i="4"/>
  <c r="W87" i="4" s="1"/>
  <c r="M88" i="4"/>
  <c r="W88" i="4" s="1"/>
  <c r="M85" i="4"/>
  <c r="W85" i="4" s="1"/>
  <c r="M89" i="4"/>
  <c r="W89" i="4" s="1"/>
  <c r="D22" i="2"/>
  <c r="E22" i="2"/>
  <c r="F22" i="2"/>
  <c r="G22" i="2"/>
  <c r="H22" i="2"/>
  <c r="I22" i="2"/>
  <c r="J22" i="2"/>
  <c r="K22" i="2"/>
  <c r="L22" i="2"/>
  <c r="Q22" i="2"/>
  <c r="C22" i="2"/>
  <c r="D7" i="2"/>
  <c r="E7" i="2"/>
  <c r="F7" i="2"/>
  <c r="G7" i="2"/>
  <c r="H7" i="2"/>
  <c r="I7" i="2"/>
  <c r="J7" i="2"/>
  <c r="K7" i="2"/>
  <c r="L7" i="2"/>
  <c r="Q7" i="2"/>
  <c r="C7" i="2"/>
  <c r="L10" i="2"/>
  <c r="F34" i="34"/>
  <c r="G34" i="34"/>
  <c r="H34" i="34"/>
  <c r="I34" i="34"/>
  <c r="J34" i="34"/>
  <c r="K34" i="34"/>
  <c r="L34" i="34"/>
  <c r="L54" i="34" s="1"/>
  <c r="M34" i="34"/>
  <c r="N34" i="34"/>
  <c r="N54" i="34" s="1"/>
  <c r="R34" i="34"/>
  <c r="S34" i="34"/>
  <c r="E34" i="34"/>
  <c r="J10" i="39"/>
  <c r="J25" i="39"/>
  <c r="J29" i="39"/>
  <c r="J29" i="37"/>
  <c r="J15" i="37"/>
  <c r="J44" i="37"/>
  <c r="B36" i="37"/>
  <c r="C36" i="37"/>
  <c r="D36" i="37"/>
  <c r="E36" i="37"/>
  <c r="F36" i="37"/>
  <c r="G36" i="37"/>
  <c r="H36" i="37"/>
  <c r="I36" i="37"/>
  <c r="J36" i="37"/>
  <c r="P36" i="37"/>
  <c r="B37" i="37"/>
  <c r="C37" i="37"/>
  <c r="D37" i="37"/>
  <c r="E37" i="37"/>
  <c r="F37" i="37"/>
  <c r="G37" i="37"/>
  <c r="H37" i="37"/>
  <c r="I37" i="37"/>
  <c r="J37" i="37"/>
  <c r="P37" i="37"/>
  <c r="Q37" i="37" s="1"/>
  <c r="B38" i="37"/>
  <c r="C38" i="37"/>
  <c r="D38" i="37"/>
  <c r="E38" i="37"/>
  <c r="F38" i="37"/>
  <c r="G38" i="37"/>
  <c r="H38" i="37"/>
  <c r="I38" i="37"/>
  <c r="J38" i="37"/>
  <c r="P38" i="37"/>
  <c r="B39" i="37"/>
  <c r="C39" i="37"/>
  <c r="D39" i="37"/>
  <c r="E39" i="37"/>
  <c r="F39" i="37"/>
  <c r="G39" i="37"/>
  <c r="H39" i="37"/>
  <c r="I39" i="37"/>
  <c r="J39" i="37"/>
  <c r="P39" i="37"/>
  <c r="C35" i="37"/>
  <c r="D35" i="37"/>
  <c r="E35" i="37"/>
  <c r="F35" i="37"/>
  <c r="G35" i="37"/>
  <c r="H35" i="37"/>
  <c r="I35" i="37"/>
  <c r="J35" i="37"/>
  <c r="P35" i="37"/>
  <c r="L20" i="38"/>
  <c r="R20" i="38"/>
  <c r="R21" i="38"/>
  <c r="L22" i="38"/>
  <c r="R22" i="38"/>
  <c r="L20" i="19"/>
  <c r="R20" i="19"/>
  <c r="L21" i="19"/>
  <c r="R21" i="19"/>
  <c r="L22" i="19"/>
  <c r="R22" i="19"/>
  <c r="B53" i="36"/>
  <c r="C53" i="36"/>
  <c r="D53" i="36"/>
  <c r="E53" i="36"/>
  <c r="F53" i="36"/>
  <c r="G53" i="36"/>
  <c r="H53" i="36"/>
  <c r="I53" i="36"/>
  <c r="J53" i="36"/>
  <c r="Q50" i="36"/>
  <c r="C41" i="36"/>
  <c r="D41" i="36"/>
  <c r="E41" i="36"/>
  <c r="F41" i="36"/>
  <c r="G41" i="36"/>
  <c r="H41" i="36"/>
  <c r="I41" i="36"/>
  <c r="J41" i="36"/>
  <c r="Q33" i="36"/>
  <c r="Q16" i="36"/>
  <c r="J44" i="35"/>
  <c r="J35" i="35"/>
  <c r="Q24" i="35"/>
  <c r="Q14" i="35"/>
  <c r="J36" i="8"/>
  <c r="J18" i="8"/>
  <c r="J42" i="8"/>
  <c r="J43" i="8"/>
  <c r="J44" i="8"/>
  <c r="J45" i="8"/>
  <c r="J54" i="8"/>
  <c r="J18" i="69"/>
  <c r="J36" i="69"/>
  <c r="J43" i="69"/>
  <c r="J55" i="69"/>
  <c r="B36" i="69"/>
  <c r="C36" i="69"/>
  <c r="D36" i="69"/>
  <c r="E36" i="69"/>
  <c r="F36" i="69"/>
  <c r="G36" i="69"/>
  <c r="H36" i="69"/>
  <c r="I36" i="69"/>
  <c r="O36" i="69"/>
  <c r="P36" i="69"/>
  <c r="D112" i="70"/>
  <c r="E112" i="70"/>
  <c r="F112" i="70"/>
  <c r="G112" i="70"/>
  <c r="H112" i="70"/>
  <c r="I112" i="70"/>
  <c r="J112" i="70"/>
  <c r="L112" i="70"/>
  <c r="K110" i="70"/>
  <c r="K102" i="70"/>
  <c r="L102" i="70"/>
  <c r="L114" i="70"/>
  <c r="K114" i="70"/>
  <c r="J114" i="70"/>
  <c r="I114" i="70"/>
  <c r="H114" i="70"/>
  <c r="G114" i="70"/>
  <c r="F114" i="70"/>
  <c r="E114" i="70"/>
  <c r="D114" i="70"/>
  <c r="L113" i="70"/>
  <c r="J113" i="70"/>
  <c r="I113" i="70"/>
  <c r="H113" i="70"/>
  <c r="G113" i="70"/>
  <c r="D113" i="70"/>
  <c r="L111" i="70"/>
  <c r="J111" i="70"/>
  <c r="I111" i="70"/>
  <c r="H111" i="70"/>
  <c r="G111" i="70"/>
  <c r="F111" i="70"/>
  <c r="D111" i="70"/>
  <c r="L107" i="70"/>
  <c r="K107" i="70"/>
  <c r="J107" i="70"/>
  <c r="I107" i="70"/>
  <c r="H107" i="70"/>
  <c r="G107" i="70"/>
  <c r="F107" i="70"/>
  <c r="E107" i="70"/>
  <c r="D107" i="70"/>
  <c r="L106" i="70"/>
  <c r="K106" i="70"/>
  <c r="J106" i="70"/>
  <c r="I106" i="70"/>
  <c r="H106" i="70"/>
  <c r="G106" i="70"/>
  <c r="F106" i="70"/>
  <c r="E106" i="70"/>
  <c r="D106" i="70"/>
  <c r="L105" i="70"/>
  <c r="K105" i="70"/>
  <c r="J105" i="70"/>
  <c r="I105" i="70"/>
  <c r="H105" i="70"/>
  <c r="G105" i="70"/>
  <c r="F105" i="70"/>
  <c r="E105" i="70"/>
  <c r="D105" i="70"/>
  <c r="L104" i="70"/>
  <c r="K104" i="70"/>
  <c r="J104" i="70"/>
  <c r="I104" i="70"/>
  <c r="H104" i="70"/>
  <c r="G104" i="70"/>
  <c r="F104" i="70"/>
  <c r="E104" i="70"/>
  <c r="D104" i="70"/>
  <c r="L103" i="70"/>
  <c r="K103" i="70"/>
  <c r="J103" i="70"/>
  <c r="I103" i="70"/>
  <c r="H103" i="70"/>
  <c r="G103" i="70"/>
  <c r="F103" i="70"/>
  <c r="E103" i="70"/>
  <c r="D103" i="70"/>
  <c r="J102" i="70"/>
  <c r="I102" i="70"/>
  <c r="H102" i="70"/>
  <c r="G102" i="70"/>
  <c r="F102" i="70"/>
  <c r="E102" i="70"/>
  <c r="D102" i="70"/>
  <c r="L101" i="70"/>
  <c r="K101" i="70"/>
  <c r="J101" i="70"/>
  <c r="I101" i="70"/>
  <c r="H101" i="70"/>
  <c r="G101" i="70"/>
  <c r="F101" i="70"/>
  <c r="E101" i="70"/>
  <c r="D101" i="70"/>
  <c r="L100" i="70"/>
  <c r="K100" i="70"/>
  <c r="L99" i="70"/>
  <c r="K99" i="70"/>
  <c r="L98" i="70"/>
  <c r="K98" i="70"/>
  <c r="L97" i="70"/>
  <c r="K97" i="70"/>
  <c r="J97" i="70"/>
  <c r="I97" i="70"/>
  <c r="H97" i="70"/>
  <c r="G97" i="70"/>
  <c r="F97" i="70"/>
  <c r="E97" i="70"/>
  <c r="D97" i="70"/>
  <c r="L96" i="70"/>
  <c r="K96" i="70"/>
  <c r="J96" i="70"/>
  <c r="I96" i="70"/>
  <c r="H96" i="70"/>
  <c r="G96" i="70"/>
  <c r="F96" i="70"/>
  <c r="E96" i="70"/>
  <c r="D96" i="70"/>
  <c r="L95" i="70"/>
  <c r="K95" i="70"/>
  <c r="J95" i="70"/>
  <c r="I95" i="70"/>
  <c r="H95" i="70"/>
  <c r="G95" i="70"/>
  <c r="F95" i="70"/>
  <c r="E95" i="70"/>
  <c r="D95" i="70"/>
  <c r="L94" i="70"/>
  <c r="K94" i="70"/>
  <c r="J94" i="70"/>
  <c r="I94" i="70"/>
  <c r="H94" i="70"/>
  <c r="G94" i="70"/>
  <c r="F94" i="70"/>
  <c r="E94" i="70"/>
  <c r="D94" i="70"/>
  <c r="R80" i="70"/>
  <c r="L80" i="70"/>
  <c r="L89" i="70" s="1"/>
  <c r="K80" i="70"/>
  <c r="J80" i="70"/>
  <c r="I80" i="70"/>
  <c r="I89" i="70" s="1"/>
  <c r="H80" i="70"/>
  <c r="G80" i="70"/>
  <c r="G89" i="70" s="1"/>
  <c r="F80" i="70"/>
  <c r="F89" i="70" s="1"/>
  <c r="E80" i="70"/>
  <c r="E89" i="70" s="1"/>
  <c r="D80" i="70"/>
  <c r="D89" i="70" s="1"/>
  <c r="R79" i="70"/>
  <c r="L79" i="70"/>
  <c r="L85" i="70" s="1"/>
  <c r="K79" i="70"/>
  <c r="K85" i="70" s="1"/>
  <c r="J79" i="70"/>
  <c r="I79" i="70"/>
  <c r="H79" i="70"/>
  <c r="G79" i="70"/>
  <c r="F79" i="70"/>
  <c r="E79" i="70"/>
  <c r="D79" i="70"/>
  <c r="D85" i="70" s="1"/>
  <c r="R77" i="70"/>
  <c r="L77" i="70"/>
  <c r="K77" i="70"/>
  <c r="J77" i="70"/>
  <c r="J88" i="70" s="1"/>
  <c r="I77" i="70"/>
  <c r="I88" i="70" s="1"/>
  <c r="H77" i="70"/>
  <c r="H88" i="70" s="1"/>
  <c r="G77" i="70"/>
  <c r="G88" i="70" s="1"/>
  <c r="F77" i="70"/>
  <c r="F88" i="70" s="1"/>
  <c r="E77" i="70"/>
  <c r="E88" i="70" s="1"/>
  <c r="D77" i="70"/>
  <c r="D88" i="70" s="1"/>
  <c r="R76" i="70"/>
  <c r="L76" i="70"/>
  <c r="K76" i="70"/>
  <c r="J76" i="70"/>
  <c r="J84" i="70" s="1"/>
  <c r="I76" i="70"/>
  <c r="I84" i="70" s="1"/>
  <c r="H76" i="70"/>
  <c r="H84" i="70" s="1"/>
  <c r="G76" i="70"/>
  <c r="G84" i="70" s="1"/>
  <c r="F76" i="70"/>
  <c r="F84" i="70" s="1"/>
  <c r="E76" i="70"/>
  <c r="D76" i="70"/>
  <c r="D84" i="70" s="1"/>
  <c r="R74" i="70"/>
  <c r="L74" i="70"/>
  <c r="K74" i="70"/>
  <c r="J74" i="70"/>
  <c r="I74" i="70"/>
  <c r="H74" i="70"/>
  <c r="G74" i="70"/>
  <c r="F74" i="70"/>
  <c r="F87" i="70" s="1"/>
  <c r="E74" i="70"/>
  <c r="E87" i="70" s="1"/>
  <c r="D74" i="70"/>
  <c r="I83" i="70"/>
  <c r="S71" i="70"/>
  <c r="V70" i="70"/>
  <c r="U70" i="70"/>
  <c r="S70" i="70"/>
  <c r="V69" i="70"/>
  <c r="U69" i="70"/>
  <c r="V68" i="70"/>
  <c r="U68" i="70"/>
  <c r="S68" i="70"/>
  <c r="V67" i="70"/>
  <c r="U67" i="70"/>
  <c r="S67" i="70"/>
  <c r="V66" i="70"/>
  <c r="U66" i="70"/>
  <c r="V65" i="70"/>
  <c r="U65" i="70"/>
  <c r="S65" i="70"/>
  <c r="V64" i="70"/>
  <c r="U64" i="70"/>
  <c r="S64" i="70"/>
  <c r="V63" i="70"/>
  <c r="U63" i="70"/>
  <c r="S63" i="70"/>
  <c r="V62" i="70"/>
  <c r="U62" i="70"/>
  <c r="S62" i="70"/>
  <c r="V61" i="70"/>
  <c r="U61" i="70"/>
  <c r="S61" i="70"/>
  <c r="V60" i="70"/>
  <c r="U60" i="70"/>
  <c r="S60" i="70"/>
  <c r="V59" i="70"/>
  <c r="U59" i="70"/>
  <c r="V58" i="70"/>
  <c r="U58" i="70"/>
  <c r="S58" i="70"/>
  <c r="V57" i="70"/>
  <c r="U57" i="70"/>
  <c r="S57" i="70"/>
  <c r="V56" i="70"/>
  <c r="U56" i="70"/>
  <c r="S56" i="70"/>
  <c r="V55" i="70"/>
  <c r="U55" i="70"/>
  <c r="S55" i="70"/>
  <c r="V54" i="70"/>
  <c r="U54" i="70"/>
  <c r="S54" i="70"/>
  <c r="V53" i="70"/>
  <c r="U53" i="70"/>
  <c r="S53" i="70"/>
  <c r="V52" i="70"/>
  <c r="U52" i="70"/>
  <c r="S52" i="70"/>
  <c r="AA71" i="70"/>
  <c r="V51" i="70"/>
  <c r="U51" i="70"/>
  <c r="S51" i="70"/>
  <c r="R36" i="70"/>
  <c r="L36" i="70"/>
  <c r="L45" i="70" s="1"/>
  <c r="K36" i="70"/>
  <c r="K45" i="70" s="1"/>
  <c r="J36" i="70"/>
  <c r="J45" i="70" s="1"/>
  <c r="I36" i="70"/>
  <c r="I45" i="70" s="1"/>
  <c r="H36" i="70"/>
  <c r="H45" i="70" s="1"/>
  <c r="G36" i="70"/>
  <c r="G45" i="70" s="1"/>
  <c r="F36" i="70"/>
  <c r="F45" i="70" s="1"/>
  <c r="E36" i="70"/>
  <c r="E45" i="70" s="1"/>
  <c r="D36" i="70"/>
  <c r="D45" i="70" s="1"/>
  <c r="R35" i="70"/>
  <c r="L35" i="70"/>
  <c r="L41" i="70" s="1"/>
  <c r="K35" i="70"/>
  <c r="K41" i="70" s="1"/>
  <c r="J35" i="70"/>
  <c r="J41" i="70" s="1"/>
  <c r="I35" i="70"/>
  <c r="I41" i="70" s="1"/>
  <c r="H35" i="70"/>
  <c r="H41" i="70" s="1"/>
  <c r="G35" i="70"/>
  <c r="G41" i="70" s="1"/>
  <c r="F35" i="70"/>
  <c r="F41" i="70" s="1"/>
  <c r="E35" i="70"/>
  <c r="E41" i="70" s="1"/>
  <c r="D35" i="70"/>
  <c r="D41" i="70" s="1"/>
  <c r="R33" i="70"/>
  <c r="L33" i="70"/>
  <c r="L44" i="70" s="1"/>
  <c r="K33" i="70"/>
  <c r="K44" i="70" s="1"/>
  <c r="J33" i="70"/>
  <c r="J44" i="70" s="1"/>
  <c r="I33" i="70"/>
  <c r="I44" i="70" s="1"/>
  <c r="H33" i="70"/>
  <c r="H44" i="70" s="1"/>
  <c r="G33" i="70"/>
  <c r="G44" i="70" s="1"/>
  <c r="F33" i="70"/>
  <c r="F44" i="70" s="1"/>
  <c r="E33" i="70"/>
  <c r="E44" i="70" s="1"/>
  <c r="D33" i="70"/>
  <c r="D44" i="70" s="1"/>
  <c r="R32" i="70"/>
  <c r="L32" i="70"/>
  <c r="L40" i="70" s="1"/>
  <c r="K32" i="70"/>
  <c r="K40" i="70" s="1"/>
  <c r="J32" i="70"/>
  <c r="J40" i="70" s="1"/>
  <c r="I32" i="70"/>
  <c r="I40" i="70" s="1"/>
  <c r="H32" i="70"/>
  <c r="H40" i="70" s="1"/>
  <c r="G32" i="70"/>
  <c r="G40" i="70" s="1"/>
  <c r="F32" i="70"/>
  <c r="F40" i="70" s="1"/>
  <c r="E32" i="70"/>
  <c r="E40" i="70" s="1"/>
  <c r="D32" i="70"/>
  <c r="D40" i="70" s="1"/>
  <c r="R30" i="70"/>
  <c r="AB30" i="70" s="1"/>
  <c r="L30" i="70"/>
  <c r="L43" i="70" s="1"/>
  <c r="K30" i="70"/>
  <c r="K43" i="70" s="1"/>
  <c r="J30" i="70"/>
  <c r="J43" i="70" s="1"/>
  <c r="I30" i="70"/>
  <c r="I43" i="70" s="1"/>
  <c r="H30" i="70"/>
  <c r="H43" i="70" s="1"/>
  <c r="G30" i="70"/>
  <c r="G43" i="70" s="1"/>
  <c r="F30" i="70"/>
  <c r="F43" i="70" s="1"/>
  <c r="E30" i="70"/>
  <c r="E43" i="70" s="1"/>
  <c r="D30" i="70"/>
  <c r="D43" i="70" s="1"/>
  <c r="R39" i="70"/>
  <c r="L39" i="70"/>
  <c r="K39" i="70"/>
  <c r="J39" i="70"/>
  <c r="I39" i="70"/>
  <c r="H39" i="70"/>
  <c r="G39" i="70"/>
  <c r="F39" i="70"/>
  <c r="E39" i="70"/>
  <c r="D39" i="70"/>
  <c r="V28" i="70"/>
  <c r="U28" i="70"/>
  <c r="S27" i="70"/>
  <c r="V26" i="70"/>
  <c r="U26" i="70"/>
  <c r="S26" i="70"/>
  <c r="V25" i="70"/>
  <c r="U25" i="70"/>
  <c r="V24" i="70"/>
  <c r="U24" i="70"/>
  <c r="S24" i="70"/>
  <c r="V23" i="70"/>
  <c r="U23" i="70"/>
  <c r="S23" i="70"/>
  <c r="V22" i="70"/>
  <c r="U22" i="70"/>
  <c r="V21" i="70"/>
  <c r="U21" i="70"/>
  <c r="S21" i="70"/>
  <c r="V20" i="70"/>
  <c r="U20" i="70"/>
  <c r="S20" i="70"/>
  <c r="V19" i="70"/>
  <c r="U19" i="70"/>
  <c r="S19" i="70"/>
  <c r="V18" i="70"/>
  <c r="U18" i="70"/>
  <c r="S18" i="70"/>
  <c r="V17" i="70"/>
  <c r="U17" i="70"/>
  <c r="S17" i="70"/>
  <c r="V16" i="70"/>
  <c r="U16" i="70"/>
  <c r="S16" i="70"/>
  <c r="V15" i="70"/>
  <c r="U15" i="70"/>
  <c r="S15" i="70"/>
  <c r="V14" i="70"/>
  <c r="U14" i="70"/>
  <c r="S14" i="70"/>
  <c r="V13" i="70"/>
  <c r="U13" i="70"/>
  <c r="S13" i="70"/>
  <c r="V12" i="70"/>
  <c r="U12" i="70"/>
  <c r="S12" i="70"/>
  <c r="V11" i="70"/>
  <c r="U11" i="70"/>
  <c r="S11" i="70"/>
  <c r="V10" i="70"/>
  <c r="U10" i="70"/>
  <c r="S10" i="70"/>
  <c r="V9" i="70"/>
  <c r="U9" i="70"/>
  <c r="S9" i="70"/>
  <c r="V8" i="70"/>
  <c r="U8" i="70"/>
  <c r="S8" i="70"/>
  <c r="AB27" i="70"/>
  <c r="V7" i="70"/>
  <c r="U7" i="70"/>
  <c r="S7" i="70"/>
  <c r="P55" i="69"/>
  <c r="I55" i="69"/>
  <c r="H55" i="69"/>
  <c r="G55" i="69"/>
  <c r="F55" i="69"/>
  <c r="E55" i="69"/>
  <c r="D55" i="69"/>
  <c r="C55" i="69"/>
  <c r="B55" i="69"/>
  <c r="Q48" i="69"/>
  <c r="P43" i="69"/>
  <c r="I43" i="69"/>
  <c r="H43" i="69"/>
  <c r="G43" i="69"/>
  <c r="F43" i="69"/>
  <c r="E43" i="69"/>
  <c r="D43" i="69"/>
  <c r="C43" i="69"/>
  <c r="B43" i="69"/>
  <c r="AB37" i="69"/>
  <c r="Q37" i="69"/>
  <c r="U35" i="69"/>
  <c r="T35" i="69"/>
  <c r="Q35" i="69"/>
  <c r="U34" i="69"/>
  <c r="T34" i="69"/>
  <c r="Q34" i="69"/>
  <c r="U33" i="69"/>
  <c r="T33" i="69"/>
  <c r="Q33" i="69"/>
  <c r="U32" i="69"/>
  <c r="T32" i="69"/>
  <c r="Q32" i="69"/>
  <c r="U31" i="69"/>
  <c r="T31" i="69"/>
  <c r="Q31" i="69"/>
  <c r="U30" i="69"/>
  <c r="T30" i="69"/>
  <c r="U29" i="69"/>
  <c r="T29" i="69"/>
  <c r="Q29" i="69"/>
  <c r="U28" i="69"/>
  <c r="T28" i="69"/>
  <c r="Q28" i="69"/>
  <c r="U27" i="69"/>
  <c r="T27" i="69"/>
  <c r="Q27" i="69"/>
  <c r="U26" i="69"/>
  <c r="T26" i="69"/>
  <c r="Q26" i="69"/>
  <c r="U25" i="69"/>
  <c r="T25" i="69"/>
  <c r="Q25" i="69"/>
  <c r="B23" i="69"/>
  <c r="B41" i="69" s="1"/>
  <c r="AB19" i="69"/>
  <c r="Q19" i="69"/>
  <c r="P18" i="69"/>
  <c r="AA18" i="69" s="1"/>
  <c r="AA19" i="69" s="1"/>
  <c r="O18" i="69"/>
  <c r="Z18" i="69" s="1"/>
  <c r="Z19" i="69" s="1"/>
  <c r="I18" i="69"/>
  <c r="H18" i="69"/>
  <c r="G18" i="69"/>
  <c r="U18" i="69" s="1"/>
  <c r="F18" i="69"/>
  <c r="E18" i="69"/>
  <c r="D18" i="69"/>
  <c r="C18" i="69"/>
  <c r="B18" i="69"/>
  <c r="T18" i="69" s="1"/>
  <c r="U17" i="69"/>
  <c r="T17" i="69"/>
  <c r="Q17" i="69"/>
  <c r="U16" i="69"/>
  <c r="T16" i="69"/>
  <c r="Q16" i="69"/>
  <c r="U15" i="69"/>
  <c r="T15" i="69"/>
  <c r="Q15" i="69"/>
  <c r="U14" i="69"/>
  <c r="T14" i="69"/>
  <c r="Q14" i="69"/>
  <c r="U13" i="69"/>
  <c r="T13" i="69"/>
  <c r="U12" i="69"/>
  <c r="T12" i="69"/>
  <c r="U11" i="69"/>
  <c r="T11" i="69"/>
  <c r="Q11" i="69"/>
  <c r="U10" i="69"/>
  <c r="T10" i="69"/>
  <c r="Q10" i="69"/>
  <c r="U9" i="69"/>
  <c r="T9" i="69"/>
  <c r="Q9" i="69"/>
  <c r="U8" i="69"/>
  <c r="T8" i="69"/>
  <c r="Q8" i="69"/>
  <c r="U7" i="69"/>
  <c r="T7" i="69"/>
  <c r="Q7" i="69"/>
  <c r="S15" i="68"/>
  <c r="R114" i="68"/>
  <c r="L114" i="68"/>
  <c r="K114" i="68"/>
  <c r="J114" i="68"/>
  <c r="I114" i="68"/>
  <c r="H114" i="68"/>
  <c r="G114" i="68"/>
  <c r="F114" i="68"/>
  <c r="E114" i="68"/>
  <c r="D114" i="68"/>
  <c r="R94" i="68"/>
  <c r="L94" i="68"/>
  <c r="K94" i="68"/>
  <c r="J94" i="68"/>
  <c r="I94" i="68"/>
  <c r="H94" i="68"/>
  <c r="G94" i="68"/>
  <c r="F94" i="68"/>
  <c r="E94" i="68"/>
  <c r="D94" i="68"/>
  <c r="R80" i="68"/>
  <c r="L80" i="68"/>
  <c r="L89" i="68" s="1"/>
  <c r="K80" i="68"/>
  <c r="J80" i="68"/>
  <c r="J89" i="68" s="1"/>
  <c r="I80" i="68"/>
  <c r="I89" i="68" s="1"/>
  <c r="H80" i="68"/>
  <c r="H89" i="68" s="1"/>
  <c r="G80" i="68"/>
  <c r="G89" i="68" s="1"/>
  <c r="F80" i="68"/>
  <c r="E80" i="68"/>
  <c r="D80" i="68"/>
  <c r="R79" i="68"/>
  <c r="L79" i="68"/>
  <c r="K79" i="68"/>
  <c r="K85" i="68" s="1"/>
  <c r="J79" i="68"/>
  <c r="I79" i="68"/>
  <c r="H79" i="68"/>
  <c r="G79" i="68"/>
  <c r="G85" i="68" s="1"/>
  <c r="F79" i="68"/>
  <c r="F85" i="68" s="1"/>
  <c r="E79" i="68"/>
  <c r="E85" i="68" s="1"/>
  <c r="D79" i="68"/>
  <c r="R77" i="68"/>
  <c r="L77" i="68"/>
  <c r="L88" i="68" s="1"/>
  <c r="K77" i="68"/>
  <c r="J77" i="68"/>
  <c r="J88" i="68" s="1"/>
  <c r="I77" i="68"/>
  <c r="I88" i="68" s="1"/>
  <c r="H77" i="68"/>
  <c r="H88" i="68" s="1"/>
  <c r="G77" i="68"/>
  <c r="G88" i="68" s="1"/>
  <c r="F77" i="68"/>
  <c r="F88" i="68" s="1"/>
  <c r="E77" i="68"/>
  <c r="E88" i="68" s="1"/>
  <c r="D77" i="68"/>
  <c r="D88" i="68" s="1"/>
  <c r="R76" i="68"/>
  <c r="L76" i="68"/>
  <c r="L84" i="68" s="1"/>
  <c r="K76" i="68"/>
  <c r="J76" i="68"/>
  <c r="J84" i="68" s="1"/>
  <c r="I76" i="68"/>
  <c r="H76" i="68"/>
  <c r="H84" i="68" s="1"/>
  <c r="G76" i="68"/>
  <c r="G84" i="68" s="1"/>
  <c r="F76" i="68"/>
  <c r="F84" i="68" s="1"/>
  <c r="E76" i="68"/>
  <c r="E84" i="68" s="1"/>
  <c r="D76" i="68"/>
  <c r="D84" i="68" s="1"/>
  <c r="R74" i="68"/>
  <c r="L74" i="68"/>
  <c r="L87" i="68" s="1"/>
  <c r="K74" i="68"/>
  <c r="J74" i="68"/>
  <c r="I74" i="68"/>
  <c r="H74" i="68"/>
  <c r="H87" i="68" s="1"/>
  <c r="G74" i="68"/>
  <c r="F74" i="68"/>
  <c r="E74" i="68"/>
  <c r="D74" i="68"/>
  <c r="D87" i="68" s="1"/>
  <c r="R73" i="68"/>
  <c r="L73" i="68"/>
  <c r="L83" i="68" s="1"/>
  <c r="K73" i="68"/>
  <c r="K83" i="68" s="1"/>
  <c r="J73" i="68"/>
  <c r="J83" i="68" s="1"/>
  <c r="I73" i="68"/>
  <c r="I83" i="68" s="1"/>
  <c r="H73" i="68"/>
  <c r="G73" i="68"/>
  <c r="F73" i="68"/>
  <c r="E73" i="68"/>
  <c r="E83" i="68" s="1"/>
  <c r="D73" i="68"/>
  <c r="D83" i="68" s="1"/>
  <c r="R72" i="68"/>
  <c r="AB72" i="68" s="1"/>
  <c r="L72" i="68"/>
  <c r="K72" i="68"/>
  <c r="J72" i="68"/>
  <c r="I72" i="68"/>
  <c r="V72" i="68" s="1"/>
  <c r="H72" i="68"/>
  <c r="G72" i="68"/>
  <c r="F72" i="68"/>
  <c r="E72" i="68"/>
  <c r="D72" i="68"/>
  <c r="U72" i="68" s="1"/>
  <c r="S71" i="68"/>
  <c r="AB70" i="68"/>
  <c r="V70" i="68"/>
  <c r="U70" i="68"/>
  <c r="S70" i="68"/>
  <c r="AB69" i="68"/>
  <c r="V69" i="68"/>
  <c r="U69" i="68"/>
  <c r="AB68" i="68"/>
  <c r="V68" i="68"/>
  <c r="U68" i="68"/>
  <c r="S68" i="68"/>
  <c r="AB67" i="68"/>
  <c r="V67" i="68"/>
  <c r="U67" i="68"/>
  <c r="S67" i="68"/>
  <c r="AB66" i="68"/>
  <c r="V66" i="68"/>
  <c r="U66" i="68"/>
  <c r="AB65" i="68"/>
  <c r="V65" i="68"/>
  <c r="U65" i="68"/>
  <c r="S65" i="68"/>
  <c r="AB64" i="68"/>
  <c r="V64" i="68"/>
  <c r="U64" i="68"/>
  <c r="S64" i="68"/>
  <c r="AB63" i="68"/>
  <c r="V63" i="68"/>
  <c r="U63" i="68"/>
  <c r="S63" i="68"/>
  <c r="AB62" i="68"/>
  <c r="V62" i="68"/>
  <c r="U62" i="68"/>
  <c r="S62" i="68"/>
  <c r="AB61" i="68"/>
  <c r="V61" i="68"/>
  <c r="U61" i="68"/>
  <c r="S61" i="68"/>
  <c r="AB60" i="68"/>
  <c r="V60" i="68"/>
  <c r="U60" i="68"/>
  <c r="S60" i="68"/>
  <c r="AB59" i="68"/>
  <c r="V59" i="68"/>
  <c r="U59" i="68"/>
  <c r="AB58" i="68"/>
  <c r="V58" i="68"/>
  <c r="U58" i="68"/>
  <c r="S58" i="68"/>
  <c r="AB57" i="68"/>
  <c r="V57" i="68"/>
  <c r="U57" i="68"/>
  <c r="S57" i="68"/>
  <c r="AB56" i="68"/>
  <c r="V56" i="68"/>
  <c r="U56" i="68"/>
  <c r="S56" i="68"/>
  <c r="AB55" i="68"/>
  <c r="V55" i="68"/>
  <c r="U55" i="68"/>
  <c r="S55" i="68"/>
  <c r="AB54" i="68"/>
  <c r="V54" i="68"/>
  <c r="U54" i="68"/>
  <c r="S54" i="68"/>
  <c r="AB53" i="68"/>
  <c r="V53" i="68"/>
  <c r="U53" i="68"/>
  <c r="S53" i="68"/>
  <c r="AB52" i="68"/>
  <c r="V52" i="68"/>
  <c r="U52" i="68"/>
  <c r="S52" i="68"/>
  <c r="AB51" i="68"/>
  <c r="V51" i="68"/>
  <c r="U51" i="68"/>
  <c r="S51" i="68"/>
  <c r="AB28" i="68"/>
  <c r="V28" i="68"/>
  <c r="U28" i="68"/>
  <c r="S27" i="68"/>
  <c r="AB26" i="68"/>
  <c r="V26" i="68"/>
  <c r="U26" i="68"/>
  <c r="S26" i="68"/>
  <c r="AB25" i="68"/>
  <c r="V25" i="68"/>
  <c r="U25" i="68"/>
  <c r="AB24" i="68"/>
  <c r="V24" i="68"/>
  <c r="U24" i="68"/>
  <c r="S24" i="68"/>
  <c r="AB23" i="68"/>
  <c r="V23" i="68"/>
  <c r="U23" i="68"/>
  <c r="AB22" i="68"/>
  <c r="V22" i="68"/>
  <c r="U22" i="68"/>
  <c r="AB21" i="68"/>
  <c r="V21" i="68"/>
  <c r="U21" i="68"/>
  <c r="AB20" i="68"/>
  <c r="V20" i="68"/>
  <c r="U20" i="68"/>
  <c r="S20" i="68"/>
  <c r="AB19" i="68"/>
  <c r="V19" i="68"/>
  <c r="U19" i="68"/>
  <c r="S19" i="68"/>
  <c r="AB18" i="68"/>
  <c r="V18" i="68"/>
  <c r="U18" i="68"/>
  <c r="S18" i="68"/>
  <c r="AB17" i="68"/>
  <c r="V17" i="68"/>
  <c r="U17" i="68"/>
  <c r="S17" i="68"/>
  <c r="AB16" i="68"/>
  <c r="V16" i="68"/>
  <c r="U16" i="68"/>
  <c r="S16" i="68"/>
  <c r="AB15" i="68"/>
  <c r="V15" i="68"/>
  <c r="U15" i="68"/>
  <c r="AB14" i="68"/>
  <c r="V14" i="68"/>
  <c r="U14" i="68"/>
  <c r="S14" i="68"/>
  <c r="AB13" i="68"/>
  <c r="V13" i="68"/>
  <c r="U13" i="68"/>
  <c r="S13" i="68"/>
  <c r="AB12" i="68"/>
  <c r="V12" i="68"/>
  <c r="U12" i="68"/>
  <c r="S12" i="68"/>
  <c r="AB11" i="68"/>
  <c r="V11" i="68"/>
  <c r="U11" i="68"/>
  <c r="S11" i="68"/>
  <c r="AB10" i="68"/>
  <c r="V10" i="68"/>
  <c r="U10" i="68"/>
  <c r="S10" i="68"/>
  <c r="AB9" i="68"/>
  <c r="V9" i="68"/>
  <c r="U9" i="68"/>
  <c r="S9" i="68"/>
  <c r="AB8" i="68"/>
  <c r="V8" i="68"/>
  <c r="U8" i="68"/>
  <c r="S8" i="68"/>
  <c r="AB7" i="68"/>
  <c r="V7" i="68"/>
  <c r="U7" i="68"/>
  <c r="S7" i="68"/>
  <c r="R94" i="67"/>
  <c r="S94" i="67" s="1"/>
  <c r="L94" i="67"/>
  <c r="K94" i="67"/>
  <c r="J94" i="67"/>
  <c r="I94" i="67"/>
  <c r="H94" i="67"/>
  <c r="G94" i="67"/>
  <c r="F94" i="67"/>
  <c r="E94" i="67"/>
  <c r="D94" i="67"/>
  <c r="R80" i="67"/>
  <c r="L80" i="67"/>
  <c r="K80" i="67"/>
  <c r="J80" i="67"/>
  <c r="I80" i="67"/>
  <c r="H80" i="67"/>
  <c r="G80" i="67"/>
  <c r="F80" i="67"/>
  <c r="E80" i="67"/>
  <c r="D80" i="67"/>
  <c r="R79" i="67"/>
  <c r="L79" i="67"/>
  <c r="K79" i="67"/>
  <c r="J79" i="67"/>
  <c r="I79" i="67"/>
  <c r="H79" i="67"/>
  <c r="G79" i="67"/>
  <c r="F79" i="67"/>
  <c r="E79" i="67"/>
  <c r="D79" i="67"/>
  <c r="R77" i="67"/>
  <c r="L77" i="67"/>
  <c r="K77" i="67"/>
  <c r="J77" i="67"/>
  <c r="J88" i="67" s="1"/>
  <c r="I77" i="67"/>
  <c r="I88" i="67" s="1"/>
  <c r="H77" i="67"/>
  <c r="H88" i="67" s="1"/>
  <c r="G77" i="67"/>
  <c r="G88" i="67" s="1"/>
  <c r="F77" i="67"/>
  <c r="F88" i="67" s="1"/>
  <c r="E77" i="67"/>
  <c r="E88" i="67" s="1"/>
  <c r="D77" i="67"/>
  <c r="D88" i="67" s="1"/>
  <c r="R76" i="67"/>
  <c r="L76" i="67"/>
  <c r="K76" i="67"/>
  <c r="J76" i="67"/>
  <c r="I76" i="67"/>
  <c r="I84" i="67" s="1"/>
  <c r="H76" i="67"/>
  <c r="H84" i="67" s="1"/>
  <c r="G76" i="67"/>
  <c r="G84" i="67" s="1"/>
  <c r="F76" i="67"/>
  <c r="F84" i="67" s="1"/>
  <c r="E76" i="67"/>
  <c r="E84" i="67" s="1"/>
  <c r="D76" i="67"/>
  <c r="D84" i="67" s="1"/>
  <c r="R74" i="67"/>
  <c r="L74" i="67"/>
  <c r="K74" i="67"/>
  <c r="J74" i="67"/>
  <c r="I74" i="67"/>
  <c r="H74" i="67"/>
  <c r="G74" i="67"/>
  <c r="F74" i="67"/>
  <c r="E74" i="67"/>
  <c r="D74" i="67"/>
  <c r="R73" i="67"/>
  <c r="L73" i="67"/>
  <c r="K73" i="67"/>
  <c r="J73" i="67"/>
  <c r="I73" i="67"/>
  <c r="H73" i="67"/>
  <c r="G73" i="67"/>
  <c r="F73" i="67"/>
  <c r="E73" i="67"/>
  <c r="D73" i="67"/>
  <c r="R72" i="67"/>
  <c r="L72" i="67"/>
  <c r="K72" i="67"/>
  <c r="J72" i="67"/>
  <c r="I72" i="67"/>
  <c r="H72" i="67"/>
  <c r="G72" i="67"/>
  <c r="F72" i="67"/>
  <c r="E72" i="67"/>
  <c r="D72" i="67"/>
  <c r="S71" i="67"/>
  <c r="V70" i="67"/>
  <c r="U70" i="67"/>
  <c r="V69" i="67"/>
  <c r="U69" i="67"/>
  <c r="V68" i="67"/>
  <c r="U68" i="67"/>
  <c r="V67" i="67"/>
  <c r="U67" i="67"/>
  <c r="V66" i="67"/>
  <c r="U66" i="67"/>
  <c r="V65" i="67"/>
  <c r="U65" i="67"/>
  <c r="V64" i="67"/>
  <c r="U64" i="67"/>
  <c r="S64" i="67"/>
  <c r="V63" i="67"/>
  <c r="U63" i="67"/>
  <c r="S63" i="67"/>
  <c r="V62" i="67"/>
  <c r="U62" i="67"/>
  <c r="S62" i="67"/>
  <c r="V61" i="67"/>
  <c r="U61" i="67"/>
  <c r="S61" i="67"/>
  <c r="V60" i="67"/>
  <c r="U60" i="67"/>
  <c r="S60" i="67"/>
  <c r="V59" i="67"/>
  <c r="U59" i="67"/>
  <c r="V58" i="67"/>
  <c r="U58" i="67"/>
  <c r="S58" i="67"/>
  <c r="V57" i="67"/>
  <c r="U57" i="67"/>
  <c r="S57" i="67"/>
  <c r="V56" i="67"/>
  <c r="U56" i="67"/>
  <c r="S56" i="67"/>
  <c r="V55" i="67"/>
  <c r="U55" i="67"/>
  <c r="S55" i="67"/>
  <c r="V54" i="67"/>
  <c r="U54" i="67"/>
  <c r="S54" i="67"/>
  <c r="V53" i="67"/>
  <c r="U53" i="67"/>
  <c r="S53" i="67"/>
  <c r="V52" i="67"/>
  <c r="U52" i="67"/>
  <c r="S52" i="67"/>
  <c r="V51" i="67"/>
  <c r="U51" i="67"/>
  <c r="S51" i="67"/>
  <c r="R36" i="67"/>
  <c r="L36" i="67"/>
  <c r="K36" i="67"/>
  <c r="K45" i="67" s="1"/>
  <c r="J36" i="67"/>
  <c r="J45" i="67" s="1"/>
  <c r="I36" i="67"/>
  <c r="I45" i="67" s="1"/>
  <c r="H36" i="67"/>
  <c r="H45" i="67" s="1"/>
  <c r="G36" i="67"/>
  <c r="G45" i="67" s="1"/>
  <c r="F36" i="67"/>
  <c r="F45" i="67" s="1"/>
  <c r="E36" i="67"/>
  <c r="D36" i="67"/>
  <c r="R35" i="67"/>
  <c r="L35" i="67"/>
  <c r="K35" i="67"/>
  <c r="J35" i="67"/>
  <c r="J41" i="67" s="1"/>
  <c r="I35" i="67"/>
  <c r="I41" i="67" s="1"/>
  <c r="H35" i="67"/>
  <c r="H41" i="67" s="1"/>
  <c r="G35" i="67"/>
  <c r="G41" i="67" s="1"/>
  <c r="F35" i="67"/>
  <c r="F41" i="67" s="1"/>
  <c r="E35" i="67"/>
  <c r="D35" i="67"/>
  <c r="R33" i="67"/>
  <c r="L33" i="67"/>
  <c r="L44" i="67" s="1"/>
  <c r="K33" i="67"/>
  <c r="K44" i="67" s="1"/>
  <c r="J33" i="67"/>
  <c r="J44" i="67" s="1"/>
  <c r="I33" i="67"/>
  <c r="I44" i="67" s="1"/>
  <c r="H33" i="67"/>
  <c r="H44" i="67" s="1"/>
  <c r="G33" i="67"/>
  <c r="G44" i="67" s="1"/>
  <c r="F33" i="67"/>
  <c r="F44" i="67" s="1"/>
  <c r="E33" i="67"/>
  <c r="E44" i="67" s="1"/>
  <c r="D33" i="67"/>
  <c r="D44" i="67" s="1"/>
  <c r="R32" i="67"/>
  <c r="L32" i="67"/>
  <c r="L40" i="67" s="1"/>
  <c r="K32" i="67"/>
  <c r="K40" i="67" s="1"/>
  <c r="J32" i="67"/>
  <c r="J40" i="67" s="1"/>
  <c r="I32" i="67"/>
  <c r="I40" i="67" s="1"/>
  <c r="H32" i="67"/>
  <c r="G32" i="67"/>
  <c r="G40" i="67" s="1"/>
  <c r="F32" i="67"/>
  <c r="F40" i="67" s="1"/>
  <c r="E32" i="67"/>
  <c r="E40" i="67" s="1"/>
  <c r="D32" i="67"/>
  <c r="D40" i="67" s="1"/>
  <c r="R30" i="67"/>
  <c r="L30" i="67"/>
  <c r="K30" i="67"/>
  <c r="K43" i="67" s="1"/>
  <c r="J30" i="67"/>
  <c r="J43" i="67" s="1"/>
  <c r="I30" i="67"/>
  <c r="I43" i="67" s="1"/>
  <c r="H30" i="67"/>
  <c r="H43" i="67" s="1"/>
  <c r="G30" i="67"/>
  <c r="G43" i="67" s="1"/>
  <c r="F30" i="67"/>
  <c r="F43" i="67" s="1"/>
  <c r="E30" i="67"/>
  <c r="E43" i="67" s="1"/>
  <c r="D30" i="67"/>
  <c r="D43" i="67" s="1"/>
  <c r="R29" i="67"/>
  <c r="L29" i="67"/>
  <c r="L39" i="67" s="1"/>
  <c r="K29" i="67"/>
  <c r="K39" i="67" s="1"/>
  <c r="J29" i="67"/>
  <c r="J39" i="67" s="1"/>
  <c r="I29" i="67"/>
  <c r="I39" i="67" s="1"/>
  <c r="H29" i="67"/>
  <c r="H39" i="67" s="1"/>
  <c r="G29" i="67"/>
  <c r="G39" i="67" s="1"/>
  <c r="F29" i="67"/>
  <c r="F39" i="67" s="1"/>
  <c r="E29" i="67"/>
  <c r="E39" i="67" s="1"/>
  <c r="D29" i="67"/>
  <c r="D39" i="67" s="1"/>
  <c r="R28" i="67"/>
  <c r="AB28" i="67" s="1"/>
  <c r="L28" i="67"/>
  <c r="K28" i="67"/>
  <c r="J28" i="67"/>
  <c r="I28" i="67"/>
  <c r="V28" i="67" s="1"/>
  <c r="H28" i="67"/>
  <c r="G28" i="67"/>
  <c r="F28" i="67"/>
  <c r="E28" i="67"/>
  <c r="D28" i="67"/>
  <c r="U28" i="67" s="1"/>
  <c r="S27" i="67"/>
  <c r="V26" i="67"/>
  <c r="U26" i="67"/>
  <c r="V25" i="67"/>
  <c r="U25" i="67"/>
  <c r="V24" i="67"/>
  <c r="U24" i="67"/>
  <c r="V23" i="67"/>
  <c r="U23" i="67"/>
  <c r="V22" i="67"/>
  <c r="U22" i="67"/>
  <c r="V21" i="67"/>
  <c r="U21" i="67"/>
  <c r="V20" i="67"/>
  <c r="U20" i="67"/>
  <c r="S20" i="67"/>
  <c r="V19" i="67"/>
  <c r="U19" i="67"/>
  <c r="S19" i="67"/>
  <c r="V18" i="67"/>
  <c r="U18" i="67"/>
  <c r="S18" i="67"/>
  <c r="V17" i="67"/>
  <c r="U17" i="67"/>
  <c r="S17" i="67"/>
  <c r="V16" i="67"/>
  <c r="U16" i="67"/>
  <c r="S16" i="67"/>
  <c r="V15" i="67"/>
  <c r="U15" i="67"/>
  <c r="V14" i="67"/>
  <c r="U14" i="67"/>
  <c r="S14" i="67"/>
  <c r="V13" i="67"/>
  <c r="U13" i="67"/>
  <c r="S13" i="67"/>
  <c r="V12" i="67"/>
  <c r="U12" i="67"/>
  <c r="S12" i="67"/>
  <c r="V11" i="67"/>
  <c r="U11" i="67"/>
  <c r="S11" i="67"/>
  <c r="V10" i="67"/>
  <c r="U10" i="67"/>
  <c r="S10" i="67"/>
  <c r="V9" i="67"/>
  <c r="U9" i="67"/>
  <c r="S9" i="67"/>
  <c r="V8" i="67"/>
  <c r="U8" i="67"/>
  <c r="S8" i="67"/>
  <c r="V7" i="67"/>
  <c r="U7" i="67"/>
  <c r="S7" i="67"/>
  <c r="D95" i="4"/>
  <c r="E95" i="4"/>
  <c r="F95" i="4"/>
  <c r="G95" i="4"/>
  <c r="H95" i="4"/>
  <c r="I95" i="4"/>
  <c r="J95" i="4"/>
  <c r="K95" i="4"/>
  <c r="L95" i="4"/>
  <c r="D96" i="4"/>
  <c r="E96" i="4"/>
  <c r="F96" i="4"/>
  <c r="G96" i="4"/>
  <c r="H96" i="4"/>
  <c r="I96" i="4"/>
  <c r="J96" i="4"/>
  <c r="K96" i="4"/>
  <c r="L96" i="4"/>
  <c r="D97" i="4"/>
  <c r="E97" i="4"/>
  <c r="F97" i="4"/>
  <c r="G97" i="4"/>
  <c r="H97" i="4"/>
  <c r="I97" i="4"/>
  <c r="J97" i="4"/>
  <c r="K97" i="4"/>
  <c r="L97" i="4"/>
  <c r="K98" i="4"/>
  <c r="L98" i="4"/>
  <c r="K99" i="4"/>
  <c r="L99" i="4"/>
  <c r="K100" i="4"/>
  <c r="L100" i="4"/>
  <c r="D101" i="4"/>
  <c r="E101" i="4"/>
  <c r="F101" i="4"/>
  <c r="G101" i="4"/>
  <c r="H101" i="4"/>
  <c r="I101" i="4"/>
  <c r="J101" i="4"/>
  <c r="K101" i="4"/>
  <c r="L101" i="4"/>
  <c r="D102" i="4"/>
  <c r="E102" i="4"/>
  <c r="F102" i="4"/>
  <c r="G102" i="4"/>
  <c r="H102" i="4"/>
  <c r="I102" i="4"/>
  <c r="J102" i="4"/>
  <c r="D103" i="4"/>
  <c r="E103" i="4"/>
  <c r="F103" i="4"/>
  <c r="G103" i="4"/>
  <c r="H103" i="4"/>
  <c r="I103" i="4"/>
  <c r="J103" i="4"/>
  <c r="K103" i="4"/>
  <c r="L103" i="4"/>
  <c r="D104" i="4"/>
  <c r="E104" i="4"/>
  <c r="F104" i="4"/>
  <c r="G104" i="4"/>
  <c r="H104" i="4"/>
  <c r="I104" i="4"/>
  <c r="J104" i="4"/>
  <c r="K104" i="4"/>
  <c r="L104" i="4"/>
  <c r="D105" i="4"/>
  <c r="E105" i="4"/>
  <c r="F105" i="4"/>
  <c r="G105" i="4"/>
  <c r="H105" i="4"/>
  <c r="I105" i="4"/>
  <c r="J105" i="4"/>
  <c r="K105" i="4"/>
  <c r="L105" i="4"/>
  <c r="D106" i="4"/>
  <c r="E106" i="4"/>
  <c r="F106" i="4"/>
  <c r="G106" i="4"/>
  <c r="H106" i="4"/>
  <c r="I106" i="4"/>
  <c r="J106" i="4"/>
  <c r="K106" i="4"/>
  <c r="L106" i="4"/>
  <c r="D107" i="4"/>
  <c r="E107" i="4"/>
  <c r="F107" i="4"/>
  <c r="G107" i="4"/>
  <c r="H107" i="4"/>
  <c r="I107" i="4"/>
  <c r="J107" i="4"/>
  <c r="K107" i="4"/>
  <c r="L107" i="4"/>
  <c r="D114" i="4"/>
  <c r="E114" i="4"/>
  <c r="F114" i="4"/>
  <c r="G114" i="4"/>
  <c r="H114" i="4"/>
  <c r="I114" i="4"/>
  <c r="J114" i="4"/>
  <c r="K114" i="4"/>
  <c r="L114" i="4"/>
  <c r="E94" i="4"/>
  <c r="F94" i="4"/>
  <c r="G94" i="4"/>
  <c r="H94" i="4"/>
  <c r="I94" i="4"/>
  <c r="J94" i="4"/>
  <c r="K94" i="4"/>
  <c r="L94" i="4"/>
  <c r="D94" i="4"/>
  <c r="U52" i="4"/>
  <c r="V52" i="4"/>
  <c r="U53" i="4"/>
  <c r="V53" i="4"/>
  <c r="U54" i="4"/>
  <c r="V54" i="4"/>
  <c r="U55" i="4"/>
  <c r="V55" i="4"/>
  <c r="U56" i="4"/>
  <c r="V56" i="4"/>
  <c r="U57" i="4"/>
  <c r="V57" i="4"/>
  <c r="U58" i="4"/>
  <c r="V58" i="4"/>
  <c r="U59" i="4"/>
  <c r="V59" i="4"/>
  <c r="U60" i="4"/>
  <c r="V60" i="4"/>
  <c r="U61" i="4"/>
  <c r="V61" i="4"/>
  <c r="U62" i="4"/>
  <c r="V62" i="4"/>
  <c r="U63" i="4"/>
  <c r="V63" i="4"/>
  <c r="U64" i="4"/>
  <c r="V64" i="4"/>
  <c r="U65" i="4"/>
  <c r="V65" i="4"/>
  <c r="U66" i="4"/>
  <c r="V66" i="4"/>
  <c r="U67" i="4"/>
  <c r="V67" i="4"/>
  <c r="U68" i="4"/>
  <c r="V68" i="4"/>
  <c r="U69" i="4"/>
  <c r="V69" i="4"/>
  <c r="U70" i="4"/>
  <c r="V70" i="4"/>
  <c r="U10" i="39" l="1"/>
  <c r="U11" i="39" s="1"/>
  <c r="R117" i="70"/>
  <c r="AB74" i="70"/>
  <c r="R120" i="70"/>
  <c r="R123" i="70"/>
  <c r="R119" i="70"/>
  <c r="R122" i="70"/>
  <c r="V36" i="8"/>
  <c r="K53" i="8"/>
  <c r="J53" i="8"/>
  <c r="AA36" i="69"/>
  <c r="Z36" i="69"/>
  <c r="Z37" i="69" s="1"/>
  <c r="T36" i="69"/>
  <c r="T37" i="69" s="1"/>
  <c r="Q37" i="2"/>
  <c r="W88" i="70"/>
  <c r="W89" i="70"/>
  <c r="W87" i="70"/>
  <c r="H116" i="67"/>
  <c r="W84" i="70"/>
  <c r="G78" i="70"/>
  <c r="I115" i="67"/>
  <c r="E117" i="67"/>
  <c r="G122" i="67"/>
  <c r="E123" i="67"/>
  <c r="H122" i="67"/>
  <c r="F123" i="67"/>
  <c r="G115" i="67"/>
  <c r="E116" i="67"/>
  <c r="K117" i="67"/>
  <c r="K123" i="67"/>
  <c r="W41" i="68"/>
  <c r="W87" i="68"/>
  <c r="J37" i="2"/>
  <c r="F37" i="2"/>
  <c r="R44" i="67"/>
  <c r="R116" i="67"/>
  <c r="AB73" i="67"/>
  <c r="E122" i="67"/>
  <c r="R85" i="67"/>
  <c r="R122" i="67"/>
  <c r="S79" i="67"/>
  <c r="R43" i="70"/>
  <c r="R45" i="70"/>
  <c r="M119" i="4"/>
  <c r="M130" i="67"/>
  <c r="H115" i="67"/>
  <c r="F116" i="67"/>
  <c r="D117" i="67"/>
  <c r="L117" i="67"/>
  <c r="F122" i="67"/>
  <c r="D123" i="67"/>
  <c r="L123" i="67"/>
  <c r="V27" i="70"/>
  <c r="R7" i="2"/>
  <c r="M43" i="4"/>
  <c r="M130" i="4" s="1"/>
  <c r="W30" i="4"/>
  <c r="M117" i="4"/>
  <c r="M123" i="67"/>
  <c r="U19" i="39"/>
  <c r="U20" i="39" s="1"/>
  <c r="W86" i="67"/>
  <c r="W88" i="67"/>
  <c r="W82" i="70"/>
  <c r="W83" i="70"/>
  <c r="K119" i="67"/>
  <c r="R123" i="67"/>
  <c r="R40" i="70"/>
  <c r="M39" i="4"/>
  <c r="M126" i="4" s="1"/>
  <c r="W29" i="4"/>
  <c r="M116" i="4"/>
  <c r="F117" i="67"/>
  <c r="K115" i="67"/>
  <c r="I116" i="67"/>
  <c r="G117" i="67"/>
  <c r="R119" i="67"/>
  <c r="S119" i="67" s="1"/>
  <c r="K120" i="67"/>
  <c r="I122" i="67"/>
  <c r="G123" i="67"/>
  <c r="R44" i="70"/>
  <c r="R87" i="70"/>
  <c r="K37" i="2"/>
  <c r="M31" i="67"/>
  <c r="W33" i="67" s="1"/>
  <c r="M119" i="67"/>
  <c r="R43" i="67"/>
  <c r="AB30" i="67"/>
  <c r="M41" i="67"/>
  <c r="M122" i="67"/>
  <c r="W82" i="67"/>
  <c r="W83" i="67"/>
  <c r="W84" i="67"/>
  <c r="J115" i="67"/>
  <c r="L119" i="67"/>
  <c r="W28" i="4"/>
  <c r="M115" i="4"/>
  <c r="R40" i="67"/>
  <c r="D115" i="67"/>
  <c r="L115" i="67"/>
  <c r="J116" i="67"/>
  <c r="H117" i="67"/>
  <c r="L120" i="67"/>
  <c r="J122" i="67"/>
  <c r="H123" i="67"/>
  <c r="S79" i="70"/>
  <c r="K78" i="70"/>
  <c r="M45" i="4"/>
  <c r="M123" i="4"/>
  <c r="W30" i="67"/>
  <c r="M117" i="67"/>
  <c r="AB74" i="67"/>
  <c r="R117" i="67"/>
  <c r="R88" i="70"/>
  <c r="M125" i="70"/>
  <c r="W38" i="70"/>
  <c r="W39" i="70"/>
  <c r="R41" i="67"/>
  <c r="S35" i="67"/>
  <c r="M129" i="70"/>
  <c r="W42" i="70"/>
  <c r="W44" i="70"/>
  <c r="R45" i="67"/>
  <c r="E115" i="67"/>
  <c r="AB72" i="67"/>
  <c r="R115" i="67"/>
  <c r="K116" i="67"/>
  <c r="I117" i="67"/>
  <c r="R120" i="67"/>
  <c r="S120" i="67" s="1"/>
  <c r="K122" i="67"/>
  <c r="I123" i="67"/>
  <c r="R41" i="70"/>
  <c r="I37" i="2"/>
  <c r="E37" i="2"/>
  <c r="M41" i="4"/>
  <c r="M39" i="67"/>
  <c r="W29" i="67"/>
  <c r="M116" i="67"/>
  <c r="M129" i="68"/>
  <c r="W86" i="68"/>
  <c r="W88" i="68"/>
  <c r="W40" i="70"/>
  <c r="G116" i="67"/>
  <c r="M120" i="67"/>
  <c r="R39" i="67"/>
  <c r="AB29" i="67"/>
  <c r="F115" i="67"/>
  <c r="D116" i="67"/>
  <c r="L116" i="67"/>
  <c r="J117" i="67"/>
  <c r="D122" i="67"/>
  <c r="L122" i="67"/>
  <c r="J123" i="67"/>
  <c r="R75" i="70"/>
  <c r="AB76" i="70" s="1"/>
  <c r="S112" i="70"/>
  <c r="L17" i="2"/>
  <c r="V10" i="2" s="1"/>
  <c r="L40" i="2"/>
  <c r="H37" i="2"/>
  <c r="L37" i="2"/>
  <c r="V22" i="2"/>
  <c r="M44" i="4"/>
  <c r="M120" i="4"/>
  <c r="M44" i="67"/>
  <c r="W28" i="67"/>
  <c r="M115" i="67"/>
  <c r="W82" i="68"/>
  <c r="W83" i="68"/>
  <c r="W85" i="68"/>
  <c r="W87" i="67"/>
  <c r="W45" i="70"/>
  <c r="U72" i="67"/>
  <c r="I83" i="67"/>
  <c r="I126" i="67" s="1"/>
  <c r="F87" i="67"/>
  <c r="F130" i="67" s="1"/>
  <c r="R87" i="67"/>
  <c r="K84" i="67"/>
  <c r="K127" i="67" s="1"/>
  <c r="J89" i="67"/>
  <c r="J132" i="67" s="1"/>
  <c r="E87" i="67"/>
  <c r="E130" i="67" s="1"/>
  <c r="J83" i="67"/>
  <c r="J126" i="67" s="1"/>
  <c r="G87" i="67"/>
  <c r="G130" i="67" s="1"/>
  <c r="L84" i="67"/>
  <c r="L127" i="67" s="1"/>
  <c r="F85" i="67"/>
  <c r="F128" i="67" s="1"/>
  <c r="K89" i="67"/>
  <c r="K132" i="67" s="1"/>
  <c r="K83" i="67"/>
  <c r="K126" i="67" s="1"/>
  <c r="I89" i="67"/>
  <c r="I132" i="67" s="1"/>
  <c r="D83" i="67"/>
  <c r="D126" i="67" s="1"/>
  <c r="L83" i="67"/>
  <c r="L126" i="67" s="1"/>
  <c r="I87" i="67"/>
  <c r="I130" i="67" s="1"/>
  <c r="L88" i="67"/>
  <c r="L131" i="67" s="1"/>
  <c r="I78" i="67"/>
  <c r="V79" i="67" s="1"/>
  <c r="R89" i="67"/>
  <c r="K87" i="67"/>
  <c r="K130" i="67" s="1"/>
  <c r="J78" i="67"/>
  <c r="G89" i="67"/>
  <c r="G132" i="67" s="1"/>
  <c r="D87" i="67"/>
  <c r="D130" i="67" s="1"/>
  <c r="L87" i="67"/>
  <c r="H89" i="67"/>
  <c r="H132" i="67" s="1"/>
  <c r="Q39" i="37"/>
  <c r="S102" i="70"/>
  <c r="I78" i="70"/>
  <c r="V78" i="70" s="1"/>
  <c r="M42" i="67"/>
  <c r="W42" i="67" s="1"/>
  <c r="F78" i="67"/>
  <c r="AB71" i="67"/>
  <c r="M86" i="4"/>
  <c r="W86" i="4" s="1"/>
  <c r="W33" i="4"/>
  <c r="W38" i="68"/>
  <c r="W39" i="68"/>
  <c r="AB73" i="68"/>
  <c r="R85" i="68"/>
  <c r="S79" i="68"/>
  <c r="AB74" i="68"/>
  <c r="M125" i="68"/>
  <c r="R84" i="68"/>
  <c r="E78" i="68"/>
  <c r="C37" i="2"/>
  <c r="G37" i="2"/>
  <c r="D37" i="2"/>
  <c r="AA34" i="34"/>
  <c r="N39" i="34"/>
  <c r="Q36" i="37"/>
  <c r="Q35" i="37"/>
  <c r="Q40" i="37"/>
  <c r="J43" i="37"/>
  <c r="Q38" i="37"/>
  <c r="AA27" i="70"/>
  <c r="U27" i="70"/>
  <c r="K42" i="70"/>
  <c r="G75" i="70"/>
  <c r="K75" i="70"/>
  <c r="S101" i="70"/>
  <c r="K34" i="70"/>
  <c r="L75" i="70"/>
  <c r="H31" i="70"/>
  <c r="D38" i="70"/>
  <c r="U38" i="70" s="1"/>
  <c r="K84" i="70"/>
  <c r="K127" i="70" s="1"/>
  <c r="S114" i="70"/>
  <c r="L78" i="70"/>
  <c r="E78" i="70"/>
  <c r="F75" i="70"/>
  <c r="S113" i="70"/>
  <c r="D31" i="70"/>
  <c r="U31" i="70" s="1"/>
  <c r="U71" i="70"/>
  <c r="D78" i="70"/>
  <c r="U78" i="70" s="1"/>
  <c r="L78" i="67"/>
  <c r="M34" i="67"/>
  <c r="M40" i="67"/>
  <c r="V27" i="67"/>
  <c r="E34" i="67"/>
  <c r="W71" i="67"/>
  <c r="S73" i="67"/>
  <c r="U27" i="67"/>
  <c r="S77" i="67"/>
  <c r="K42" i="67"/>
  <c r="G75" i="67"/>
  <c r="V71" i="67"/>
  <c r="I75" i="67"/>
  <c r="V75" i="67" s="1"/>
  <c r="K75" i="67"/>
  <c r="D31" i="67"/>
  <c r="U31" i="67" s="1"/>
  <c r="G31" i="67"/>
  <c r="H34" i="67"/>
  <c r="S74" i="67"/>
  <c r="J34" i="67"/>
  <c r="I31" i="67"/>
  <c r="V31" i="67" s="1"/>
  <c r="U29" i="67"/>
  <c r="D34" i="67"/>
  <c r="U34" i="67" s="1"/>
  <c r="L43" i="67"/>
  <c r="F31" i="67"/>
  <c r="G34" i="67"/>
  <c r="U74" i="67"/>
  <c r="H75" i="67"/>
  <c r="R78" i="67"/>
  <c r="AB80" i="67" s="1"/>
  <c r="D78" i="67"/>
  <c r="F89" i="67"/>
  <c r="F132" i="67" s="1"/>
  <c r="F38" i="67"/>
  <c r="U30" i="67"/>
  <c r="S29" i="67"/>
  <c r="H42" i="67"/>
  <c r="L31" i="67"/>
  <c r="H31" i="67"/>
  <c r="U71" i="67"/>
  <c r="L75" i="67"/>
  <c r="S76" i="67"/>
  <c r="G78" i="67"/>
  <c r="R31" i="67"/>
  <c r="AB31" i="67" s="1"/>
  <c r="R34" i="67"/>
  <c r="AB34" i="67" s="1"/>
  <c r="D75" i="67"/>
  <c r="U75" i="67" s="1"/>
  <c r="H78" i="67"/>
  <c r="I85" i="67"/>
  <c r="I128" i="67" s="1"/>
  <c r="E75" i="67"/>
  <c r="R75" i="67"/>
  <c r="AB77" i="67" s="1"/>
  <c r="AB27" i="67"/>
  <c r="F75" i="67"/>
  <c r="M40" i="4"/>
  <c r="M84" i="4"/>
  <c r="W84" i="4" s="1"/>
  <c r="AB71" i="4"/>
  <c r="Q55" i="69"/>
  <c r="Q45" i="69"/>
  <c r="Q53" i="69"/>
  <c r="I75" i="68"/>
  <c r="V75" i="68" s="1"/>
  <c r="S35" i="68"/>
  <c r="L120" i="68"/>
  <c r="K128" i="68"/>
  <c r="D75" i="68"/>
  <c r="U75" i="68" s="1"/>
  <c r="L122" i="68"/>
  <c r="S108" i="68"/>
  <c r="F75" i="68"/>
  <c r="K115" i="68"/>
  <c r="R122" i="68"/>
  <c r="U27" i="68"/>
  <c r="S32" i="68"/>
  <c r="E123" i="68"/>
  <c r="V71" i="68"/>
  <c r="S104" i="68"/>
  <c r="K122" i="68"/>
  <c r="R22" i="2"/>
  <c r="Q36" i="69"/>
  <c r="Q47" i="69"/>
  <c r="Q51" i="69"/>
  <c r="V37" i="69"/>
  <c r="Q44" i="69"/>
  <c r="Q49" i="69"/>
  <c r="Q43" i="69"/>
  <c r="Q18" i="69"/>
  <c r="Q52" i="69"/>
  <c r="T19" i="69"/>
  <c r="U19" i="69"/>
  <c r="Q46" i="69"/>
  <c r="Q50" i="69"/>
  <c r="V19" i="69"/>
  <c r="S72" i="70"/>
  <c r="F86" i="70"/>
  <c r="U73" i="70"/>
  <c r="J78" i="70"/>
  <c r="H75" i="70"/>
  <c r="S105" i="70"/>
  <c r="S97" i="70"/>
  <c r="S99" i="70"/>
  <c r="S106" i="70"/>
  <c r="L31" i="70"/>
  <c r="H117" i="70"/>
  <c r="I38" i="70"/>
  <c r="V38" i="70" s="1"/>
  <c r="AB71" i="70"/>
  <c r="I75" i="70"/>
  <c r="V75" i="70" s="1"/>
  <c r="J75" i="70"/>
  <c r="G87" i="70"/>
  <c r="G130" i="70" s="1"/>
  <c r="V71" i="70"/>
  <c r="S80" i="70"/>
  <c r="S98" i="70"/>
  <c r="S100" i="70"/>
  <c r="D75" i="70"/>
  <c r="U75" i="70" s="1"/>
  <c r="E34" i="70"/>
  <c r="S95" i="70"/>
  <c r="S103" i="70"/>
  <c r="F31" i="70"/>
  <c r="G34" i="70"/>
  <c r="J31" i="70"/>
  <c r="S32" i="70"/>
  <c r="S36" i="70"/>
  <c r="S96" i="70"/>
  <c r="S104" i="70"/>
  <c r="S111" i="70"/>
  <c r="D115" i="70"/>
  <c r="L115" i="70"/>
  <c r="S107" i="70"/>
  <c r="S28" i="70"/>
  <c r="R31" i="70"/>
  <c r="AB31" i="70" s="1"/>
  <c r="G116" i="70"/>
  <c r="J117" i="70"/>
  <c r="E122" i="70"/>
  <c r="V30" i="70"/>
  <c r="S33" i="70"/>
  <c r="F38" i="70"/>
  <c r="K119" i="70"/>
  <c r="K38" i="70"/>
  <c r="E42" i="70"/>
  <c r="V29" i="70"/>
  <c r="G31" i="70"/>
  <c r="H34" i="70"/>
  <c r="F115" i="70"/>
  <c r="H116" i="70"/>
  <c r="K117" i="70"/>
  <c r="K87" i="70"/>
  <c r="E84" i="70"/>
  <c r="E75" i="70"/>
  <c r="F85" i="70"/>
  <c r="F78" i="70"/>
  <c r="R85" i="70"/>
  <c r="R78" i="70"/>
  <c r="L128" i="70"/>
  <c r="S39" i="70"/>
  <c r="S30" i="70"/>
  <c r="I34" i="70"/>
  <c r="V36" i="70" s="1"/>
  <c r="G115" i="70"/>
  <c r="I126" i="70"/>
  <c r="D117" i="70"/>
  <c r="L117" i="70"/>
  <c r="K120" i="70"/>
  <c r="G38" i="70"/>
  <c r="S29" i="70"/>
  <c r="H42" i="70"/>
  <c r="U30" i="70"/>
  <c r="I31" i="70"/>
  <c r="V31" i="70" s="1"/>
  <c r="J34" i="70"/>
  <c r="E38" i="70"/>
  <c r="F42" i="70"/>
  <c r="H115" i="70"/>
  <c r="J116" i="70"/>
  <c r="E86" i="70"/>
  <c r="E130" i="70"/>
  <c r="L120" i="70"/>
  <c r="D132" i="70"/>
  <c r="L132" i="70"/>
  <c r="J83" i="70"/>
  <c r="E115" i="70"/>
  <c r="F122" i="70"/>
  <c r="L38" i="70"/>
  <c r="U29" i="70"/>
  <c r="I42" i="70"/>
  <c r="V42" i="70" s="1"/>
  <c r="I115" i="70"/>
  <c r="V72" i="70"/>
  <c r="F130" i="70"/>
  <c r="E132" i="70"/>
  <c r="I132" i="70"/>
  <c r="I123" i="70"/>
  <c r="J42" i="70"/>
  <c r="K31" i="70"/>
  <c r="D34" i="70"/>
  <c r="L34" i="70"/>
  <c r="H38" i="70"/>
  <c r="J115" i="70"/>
  <c r="G117" i="70"/>
  <c r="F132" i="70"/>
  <c r="I116" i="70"/>
  <c r="J123" i="70"/>
  <c r="D128" i="70"/>
  <c r="G42" i="70"/>
  <c r="K115" i="70"/>
  <c r="K128" i="70"/>
  <c r="G132" i="70"/>
  <c r="E117" i="70"/>
  <c r="D42" i="70"/>
  <c r="U43" i="70" s="1"/>
  <c r="L42" i="70"/>
  <c r="E31" i="70"/>
  <c r="F34" i="70"/>
  <c r="R34" i="70"/>
  <c r="AB34" i="70" s="1"/>
  <c r="S35" i="70"/>
  <c r="J38" i="70"/>
  <c r="F116" i="70"/>
  <c r="I117" i="70"/>
  <c r="D122" i="70"/>
  <c r="L122" i="70"/>
  <c r="H89" i="70"/>
  <c r="H123" i="70"/>
  <c r="H78" i="70"/>
  <c r="K83" i="70"/>
  <c r="L84" i="70"/>
  <c r="E85" i="70"/>
  <c r="H87" i="70"/>
  <c r="J89" i="70"/>
  <c r="F117" i="70"/>
  <c r="L119" i="70"/>
  <c r="G122" i="70"/>
  <c r="K123" i="70"/>
  <c r="V74" i="70"/>
  <c r="S76" i="70"/>
  <c r="S77" i="70"/>
  <c r="D83" i="70"/>
  <c r="L83" i="70"/>
  <c r="I87" i="70"/>
  <c r="K89" i="70"/>
  <c r="K116" i="70"/>
  <c r="H122" i="70"/>
  <c r="D123" i="70"/>
  <c r="L123" i="70"/>
  <c r="V73" i="70"/>
  <c r="E83" i="70"/>
  <c r="R84" i="70"/>
  <c r="G85" i="70"/>
  <c r="J87" i="70"/>
  <c r="K88" i="70"/>
  <c r="D116" i="70"/>
  <c r="L116" i="70"/>
  <c r="I122" i="70"/>
  <c r="E123" i="70"/>
  <c r="S74" i="70"/>
  <c r="F83" i="70"/>
  <c r="R83" i="70"/>
  <c r="H85" i="70"/>
  <c r="L88" i="70"/>
  <c r="E116" i="70"/>
  <c r="J122" i="70"/>
  <c r="F123" i="70"/>
  <c r="S73" i="70"/>
  <c r="U74" i="70"/>
  <c r="G83" i="70"/>
  <c r="I85" i="70"/>
  <c r="D87" i="70"/>
  <c r="L87" i="70"/>
  <c r="R89" i="70"/>
  <c r="K122" i="70"/>
  <c r="G123" i="70"/>
  <c r="H83" i="70"/>
  <c r="J85" i="70"/>
  <c r="U72" i="70"/>
  <c r="AA37" i="69"/>
  <c r="U36" i="69"/>
  <c r="U37" i="69" s="1"/>
  <c r="AB71" i="68"/>
  <c r="S114" i="68"/>
  <c r="H78" i="68"/>
  <c r="S77" i="68"/>
  <c r="L75" i="68"/>
  <c r="R75" i="68"/>
  <c r="AB75" i="68" s="1"/>
  <c r="S95" i="68"/>
  <c r="G122" i="68"/>
  <c r="G78" i="68"/>
  <c r="I78" i="68"/>
  <c r="V78" i="68" s="1"/>
  <c r="U71" i="68"/>
  <c r="U31" i="68"/>
  <c r="AB31" i="68"/>
  <c r="U34" i="68"/>
  <c r="AB36" i="68"/>
  <c r="S106" i="68"/>
  <c r="S96" i="68"/>
  <c r="V27" i="68"/>
  <c r="V31" i="68"/>
  <c r="E128" i="68"/>
  <c r="S98" i="68"/>
  <c r="G75" i="68"/>
  <c r="E87" i="68"/>
  <c r="E130" i="68" s="1"/>
  <c r="R88" i="68"/>
  <c r="S94" i="68"/>
  <c r="S101" i="68"/>
  <c r="S105" i="68"/>
  <c r="L130" i="68"/>
  <c r="H75" i="68"/>
  <c r="J87" i="68"/>
  <c r="J86" i="68" s="1"/>
  <c r="E89" i="68"/>
  <c r="S99" i="68"/>
  <c r="L86" i="68"/>
  <c r="J75" i="68"/>
  <c r="K87" i="68"/>
  <c r="S100" i="68"/>
  <c r="H85" i="68"/>
  <c r="V73" i="68"/>
  <c r="V29" i="68"/>
  <c r="H132" i="68"/>
  <c r="S107" i="68"/>
  <c r="F128" i="68"/>
  <c r="K120" i="68"/>
  <c r="S103" i="68"/>
  <c r="R115" i="68"/>
  <c r="K117" i="68"/>
  <c r="L117" i="68"/>
  <c r="S29" i="68"/>
  <c r="V30" i="68"/>
  <c r="R120" i="68"/>
  <c r="F123" i="68"/>
  <c r="S33" i="68"/>
  <c r="L131" i="68"/>
  <c r="R117" i="68"/>
  <c r="S97" i="68"/>
  <c r="H123" i="68"/>
  <c r="S110" i="68"/>
  <c r="S45" i="68"/>
  <c r="U38" i="68"/>
  <c r="V42" i="68"/>
  <c r="E82" i="68"/>
  <c r="I132" i="68"/>
  <c r="F87" i="68"/>
  <c r="J122" i="68"/>
  <c r="J78" i="68"/>
  <c r="W71" i="68"/>
  <c r="E115" i="68"/>
  <c r="F116" i="68"/>
  <c r="R116" i="68"/>
  <c r="S73" i="68"/>
  <c r="G87" i="68"/>
  <c r="G117" i="68"/>
  <c r="S74" i="68"/>
  <c r="D123" i="68"/>
  <c r="L123" i="68"/>
  <c r="F83" i="68"/>
  <c r="S30" i="68"/>
  <c r="U73" i="68"/>
  <c r="H130" i="68"/>
  <c r="H86" i="68"/>
  <c r="K84" i="68"/>
  <c r="K82" i="68" s="1"/>
  <c r="K75" i="68"/>
  <c r="K119" i="68"/>
  <c r="D85" i="68"/>
  <c r="D82" i="68" s="1"/>
  <c r="D78" i="68"/>
  <c r="U80" i="68" s="1"/>
  <c r="L85" i="68"/>
  <c r="L78" i="68"/>
  <c r="H83" i="68"/>
  <c r="G116" i="68"/>
  <c r="F89" i="68"/>
  <c r="S28" i="68"/>
  <c r="U29" i="68"/>
  <c r="E126" i="68"/>
  <c r="H115" i="68"/>
  <c r="I126" i="68"/>
  <c r="J117" i="68"/>
  <c r="G123" i="68"/>
  <c r="R83" i="68"/>
  <c r="J85" i="68"/>
  <c r="J82" i="68" s="1"/>
  <c r="D89" i="68"/>
  <c r="J116" i="68"/>
  <c r="D122" i="68"/>
  <c r="E116" i="68"/>
  <c r="L132" i="68"/>
  <c r="L115" i="68"/>
  <c r="U30" i="68"/>
  <c r="G115" i="68"/>
  <c r="I87" i="68"/>
  <c r="V74" i="68"/>
  <c r="I117" i="68"/>
  <c r="L127" i="68"/>
  <c r="S80" i="68"/>
  <c r="R89" i="68"/>
  <c r="H116" i="68"/>
  <c r="AB30" i="68"/>
  <c r="S36" i="68"/>
  <c r="I115" i="68"/>
  <c r="J126" i="68"/>
  <c r="R119" i="68"/>
  <c r="S84" i="68"/>
  <c r="D115" i="68"/>
  <c r="L119" i="68"/>
  <c r="E122" i="68"/>
  <c r="S72" i="68"/>
  <c r="I84" i="68"/>
  <c r="AB29" i="68"/>
  <c r="V38" i="68"/>
  <c r="J115" i="68"/>
  <c r="K126" i="68"/>
  <c r="H122" i="68"/>
  <c r="I123" i="68"/>
  <c r="K88" i="68"/>
  <c r="F115" i="68"/>
  <c r="D117" i="68"/>
  <c r="D130" i="68"/>
  <c r="R87" i="68"/>
  <c r="K89" i="68"/>
  <c r="K123" i="68"/>
  <c r="K78" i="68"/>
  <c r="R123" i="68"/>
  <c r="D126" i="68"/>
  <c r="L126" i="68"/>
  <c r="E117" i="68"/>
  <c r="I122" i="68"/>
  <c r="I85" i="68"/>
  <c r="J132" i="68"/>
  <c r="F117" i="68"/>
  <c r="U74" i="68"/>
  <c r="G83" i="68"/>
  <c r="I116" i="68"/>
  <c r="F122" i="68"/>
  <c r="K116" i="68"/>
  <c r="D116" i="68"/>
  <c r="L116" i="68"/>
  <c r="H117" i="68"/>
  <c r="J123" i="68"/>
  <c r="E75" i="68"/>
  <c r="F78" i="68"/>
  <c r="R78" i="68"/>
  <c r="AB78" i="68" s="1"/>
  <c r="S76" i="68"/>
  <c r="G38" i="67"/>
  <c r="S28" i="67"/>
  <c r="J31" i="67"/>
  <c r="L41" i="67"/>
  <c r="L38" i="67" s="1"/>
  <c r="S36" i="67"/>
  <c r="E78" i="67"/>
  <c r="E89" i="67"/>
  <c r="I38" i="67"/>
  <c r="V38" i="67" s="1"/>
  <c r="J42" i="67"/>
  <c r="K31" i="67"/>
  <c r="L34" i="67"/>
  <c r="E41" i="67"/>
  <c r="E38" i="67" s="1"/>
  <c r="H40" i="67"/>
  <c r="K85" i="67"/>
  <c r="K78" i="67"/>
  <c r="E31" i="67"/>
  <c r="F34" i="67"/>
  <c r="S72" i="67"/>
  <c r="V30" i="67"/>
  <c r="S32" i="67"/>
  <c r="S33" i="67"/>
  <c r="V29" i="67"/>
  <c r="F42" i="67"/>
  <c r="J38" i="67"/>
  <c r="G42" i="67"/>
  <c r="S30" i="67"/>
  <c r="I34" i="67"/>
  <c r="V35" i="67" s="1"/>
  <c r="G83" i="67"/>
  <c r="G126" i="67" s="1"/>
  <c r="K41" i="67"/>
  <c r="J84" i="67"/>
  <c r="J75" i="67"/>
  <c r="I42" i="67"/>
  <c r="V42" i="67" s="1"/>
  <c r="K34" i="67"/>
  <c r="D41" i="67"/>
  <c r="D38" i="67" s="1"/>
  <c r="U39" i="67" s="1"/>
  <c r="E45" i="67"/>
  <c r="H87" i="67"/>
  <c r="H130" i="67" s="1"/>
  <c r="D45" i="67"/>
  <c r="D42" i="67" s="1"/>
  <c r="L45" i="67"/>
  <c r="V73" i="67"/>
  <c r="E83" i="67"/>
  <c r="E126" i="67" s="1"/>
  <c r="R84" i="67"/>
  <c r="G85" i="67"/>
  <c r="G128" i="67" s="1"/>
  <c r="J87" i="67"/>
  <c r="J130" i="67" s="1"/>
  <c r="K88" i="67"/>
  <c r="K131" i="67" s="1"/>
  <c r="D89" i="67"/>
  <c r="L89" i="67"/>
  <c r="L132" i="67" s="1"/>
  <c r="V72" i="67"/>
  <c r="F83" i="67"/>
  <c r="F126" i="67" s="1"/>
  <c r="R83" i="67"/>
  <c r="H85" i="67"/>
  <c r="H128" i="67" s="1"/>
  <c r="U73" i="67"/>
  <c r="H83" i="67"/>
  <c r="H126" i="67" s="1"/>
  <c r="J85" i="67"/>
  <c r="J128" i="67" s="1"/>
  <c r="R88" i="67"/>
  <c r="S80" i="67"/>
  <c r="D85" i="67"/>
  <c r="L85" i="67"/>
  <c r="E85" i="67"/>
  <c r="V74" i="67"/>
  <c r="V51" i="4"/>
  <c r="V71" i="4" s="1"/>
  <c r="U51" i="4"/>
  <c r="U71" i="4" s="1"/>
  <c r="U8" i="4"/>
  <c r="V8" i="4"/>
  <c r="U9" i="4"/>
  <c r="V9" i="4"/>
  <c r="U10" i="4"/>
  <c r="V10" i="4"/>
  <c r="U11" i="4"/>
  <c r="V11" i="4"/>
  <c r="U12" i="4"/>
  <c r="V12" i="4"/>
  <c r="U13" i="4"/>
  <c r="V13" i="4"/>
  <c r="U14" i="4"/>
  <c r="V14" i="4"/>
  <c r="U15" i="4"/>
  <c r="V15" i="4"/>
  <c r="U16" i="4"/>
  <c r="V16" i="4"/>
  <c r="U17" i="4"/>
  <c r="V17" i="4"/>
  <c r="U18" i="4"/>
  <c r="V18" i="4"/>
  <c r="U19" i="4"/>
  <c r="V19" i="4"/>
  <c r="U20" i="4"/>
  <c r="V20" i="4"/>
  <c r="U21" i="4"/>
  <c r="V21" i="4"/>
  <c r="U22" i="4"/>
  <c r="V22" i="4"/>
  <c r="U23" i="4"/>
  <c r="V23" i="4"/>
  <c r="U24" i="4"/>
  <c r="V24" i="4"/>
  <c r="U25" i="4"/>
  <c r="V25" i="4"/>
  <c r="U26" i="4"/>
  <c r="V26" i="4"/>
  <c r="V7" i="4"/>
  <c r="U7" i="4"/>
  <c r="S114" i="4"/>
  <c r="S110" i="4"/>
  <c r="S108" i="4"/>
  <c r="S107" i="4"/>
  <c r="S106" i="4"/>
  <c r="S105" i="4"/>
  <c r="S104" i="4"/>
  <c r="S103" i="4"/>
  <c r="S101" i="4"/>
  <c r="S100" i="4"/>
  <c r="S99" i="4"/>
  <c r="S98" i="4"/>
  <c r="S97" i="4"/>
  <c r="S96" i="4"/>
  <c r="S95" i="4"/>
  <c r="S94" i="4"/>
  <c r="J88" i="4"/>
  <c r="I88" i="4"/>
  <c r="V88" i="4" s="1"/>
  <c r="H88" i="4"/>
  <c r="G88" i="4"/>
  <c r="F88" i="4"/>
  <c r="D88" i="4"/>
  <c r="U88" i="4" s="1"/>
  <c r="J84" i="4"/>
  <c r="F84" i="4"/>
  <c r="E84" i="4"/>
  <c r="D84" i="4"/>
  <c r="U84" i="4" s="1"/>
  <c r="S71" i="4"/>
  <c r="S70" i="4"/>
  <c r="S68" i="4"/>
  <c r="S67" i="4"/>
  <c r="S65" i="4"/>
  <c r="S64" i="4"/>
  <c r="S63" i="4"/>
  <c r="S62" i="4"/>
  <c r="S61" i="4"/>
  <c r="S60" i="4"/>
  <c r="S58" i="4"/>
  <c r="S57" i="4"/>
  <c r="S56" i="4"/>
  <c r="S55" i="4"/>
  <c r="S54" i="4"/>
  <c r="S53" i="4"/>
  <c r="S52" i="4"/>
  <c r="S51" i="4"/>
  <c r="S21" i="4"/>
  <c r="S23" i="4"/>
  <c r="V28" i="4"/>
  <c r="AB28" i="4"/>
  <c r="F39" i="4"/>
  <c r="G39" i="4"/>
  <c r="H39" i="4"/>
  <c r="E43" i="4"/>
  <c r="F43" i="4"/>
  <c r="H43" i="4"/>
  <c r="K43" i="4"/>
  <c r="E40" i="4"/>
  <c r="F40" i="4"/>
  <c r="H40" i="4"/>
  <c r="L40" i="4"/>
  <c r="F44" i="4"/>
  <c r="G44" i="4"/>
  <c r="H44" i="4"/>
  <c r="I44" i="4"/>
  <c r="J44" i="4"/>
  <c r="K44" i="4"/>
  <c r="L41" i="4"/>
  <c r="S122" i="4"/>
  <c r="F45" i="4"/>
  <c r="G45" i="4"/>
  <c r="H45" i="4"/>
  <c r="I45" i="4"/>
  <c r="L45" i="4"/>
  <c r="D45" i="4"/>
  <c r="D41" i="4"/>
  <c r="D33" i="4"/>
  <c r="D44" i="4" s="1"/>
  <c r="D32" i="4"/>
  <c r="D30" i="4"/>
  <c r="D29" i="4"/>
  <c r="S16" i="4"/>
  <c r="S14" i="4"/>
  <c r="K64" i="3"/>
  <c r="Q61" i="3"/>
  <c r="C49" i="3"/>
  <c r="D49" i="3"/>
  <c r="E49" i="3"/>
  <c r="F49" i="3"/>
  <c r="G49" i="3"/>
  <c r="H49" i="3"/>
  <c r="I49" i="3"/>
  <c r="P49" i="3"/>
  <c r="T39" i="3"/>
  <c r="U39" i="3"/>
  <c r="T18" i="3"/>
  <c r="U18" i="3"/>
  <c r="Q39" i="3"/>
  <c r="Q40" i="3"/>
  <c r="Q41" i="3"/>
  <c r="K42" i="3"/>
  <c r="V42" i="3" s="1"/>
  <c r="Q18" i="3"/>
  <c r="B21" i="3"/>
  <c r="K21" i="3"/>
  <c r="Q19" i="3"/>
  <c r="Q20" i="3"/>
  <c r="K38" i="2"/>
  <c r="K39" i="2"/>
  <c r="K41" i="2"/>
  <c r="K42" i="2"/>
  <c r="K43" i="2"/>
  <c r="K44" i="2"/>
  <c r="K45" i="2"/>
  <c r="K46" i="2"/>
  <c r="K25" i="2"/>
  <c r="K10" i="2"/>
  <c r="K17" i="2" s="1"/>
  <c r="S54" i="34"/>
  <c r="F54" i="34"/>
  <c r="G54" i="34"/>
  <c r="H54" i="34"/>
  <c r="I54" i="34"/>
  <c r="J54" i="34"/>
  <c r="K54" i="34"/>
  <c r="M54" i="34"/>
  <c r="E54" i="34"/>
  <c r="F9" i="34"/>
  <c r="G9" i="34"/>
  <c r="H9" i="34"/>
  <c r="I9" i="34"/>
  <c r="J9" i="34"/>
  <c r="K9" i="34"/>
  <c r="L9" i="34"/>
  <c r="M9" i="34"/>
  <c r="R9" i="34"/>
  <c r="S9" i="34"/>
  <c r="E9" i="34"/>
  <c r="F29" i="34"/>
  <c r="G29" i="34"/>
  <c r="H29" i="34"/>
  <c r="I29" i="34"/>
  <c r="J29" i="34"/>
  <c r="K29" i="34"/>
  <c r="L29" i="34"/>
  <c r="M29" i="34"/>
  <c r="R29" i="34"/>
  <c r="S29" i="34"/>
  <c r="E29" i="34"/>
  <c r="M38" i="34"/>
  <c r="M40" i="34"/>
  <c r="M41" i="34"/>
  <c r="M37" i="34"/>
  <c r="M17" i="34"/>
  <c r="M18" i="34"/>
  <c r="M20" i="34"/>
  <c r="M21" i="34"/>
  <c r="W40" i="4" l="1"/>
  <c r="R126" i="70"/>
  <c r="AB78" i="70"/>
  <c r="R121" i="70"/>
  <c r="AB32" i="70"/>
  <c r="R132" i="70"/>
  <c r="R128" i="70"/>
  <c r="S41" i="70"/>
  <c r="AB36" i="70"/>
  <c r="R130" i="70"/>
  <c r="S130" i="70" s="1"/>
  <c r="AB80" i="70"/>
  <c r="R131" i="70"/>
  <c r="S44" i="70"/>
  <c r="R118" i="70"/>
  <c r="AB75" i="70"/>
  <c r="R127" i="70"/>
  <c r="AB33" i="70"/>
  <c r="AB77" i="70"/>
  <c r="S45" i="70"/>
  <c r="AB79" i="70"/>
  <c r="AB35" i="70"/>
  <c r="W41" i="4"/>
  <c r="S87" i="70"/>
  <c r="V80" i="67"/>
  <c r="D132" i="67"/>
  <c r="T9" i="34"/>
  <c r="R19" i="34"/>
  <c r="R42" i="70"/>
  <c r="AB42" i="70" s="1"/>
  <c r="R38" i="67"/>
  <c r="AB38" i="67" s="1"/>
  <c r="G121" i="67"/>
  <c r="S123" i="67"/>
  <c r="S40" i="67"/>
  <c r="W32" i="67"/>
  <c r="K49" i="34"/>
  <c r="J49" i="34"/>
  <c r="L49" i="34"/>
  <c r="S43" i="70"/>
  <c r="G121" i="70"/>
  <c r="S43" i="67"/>
  <c r="J121" i="67"/>
  <c r="S116" i="67"/>
  <c r="R42" i="67"/>
  <c r="AB42" i="67" s="1"/>
  <c r="G86" i="67"/>
  <c r="G129" i="67" s="1"/>
  <c r="D121" i="67"/>
  <c r="W43" i="67"/>
  <c r="S115" i="67"/>
  <c r="M129" i="67"/>
  <c r="M42" i="4"/>
  <c r="W42" i="4" s="1"/>
  <c r="E86" i="68"/>
  <c r="E129" i="68" s="1"/>
  <c r="E121" i="68"/>
  <c r="R37" i="2"/>
  <c r="R86" i="70"/>
  <c r="AB87" i="70" s="1"/>
  <c r="W34" i="4"/>
  <c r="M121" i="4"/>
  <c r="AB78" i="67"/>
  <c r="R121" i="67"/>
  <c r="M128" i="67"/>
  <c r="AB76" i="67"/>
  <c r="AB79" i="67"/>
  <c r="R39" i="4"/>
  <c r="R126" i="4" s="1"/>
  <c r="AB29" i="4"/>
  <c r="E128" i="67"/>
  <c r="AB80" i="68"/>
  <c r="S41" i="67"/>
  <c r="W36" i="4"/>
  <c r="M118" i="67"/>
  <c r="W31" i="67"/>
  <c r="S122" i="67"/>
  <c r="I49" i="34"/>
  <c r="K82" i="67"/>
  <c r="K128" i="67"/>
  <c r="S85" i="70"/>
  <c r="V79" i="70"/>
  <c r="M38" i="67"/>
  <c r="W40" i="67" s="1"/>
  <c r="M127" i="67"/>
  <c r="AB36" i="67"/>
  <c r="V21" i="3"/>
  <c r="R127" i="67"/>
  <c r="K121" i="67"/>
  <c r="W31" i="4"/>
  <c r="M118" i="4"/>
  <c r="AB32" i="67"/>
  <c r="E49" i="34"/>
  <c r="H49" i="34"/>
  <c r="U27" i="4"/>
  <c r="R131" i="67"/>
  <c r="I86" i="67"/>
  <c r="I129" i="67" s="1"/>
  <c r="E132" i="67"/>
  <c r="V80" i="70"/>
  <c r="S119" i="70"/>
  <c r="S39" i="67"/>
  <c r="L118" i="67"/>
  <c r="W34" i="67"/>
  <c r="M121" i="67"/>
  <c r="S85" i="68"/>
  <c r="L130" i="67"/>
  <c r="R132" i="67"/>
  <c r="M126" i="67"/>
  <c r="W32" i="4"/>
  <c r="L82" i="67"/>
  <c r="L125" i="67" s="1"/>
  <c r="L128" i="67"/>
  <c r="D128" i="67"/>
  <c r="S49" i="34"/>
  <c r="G49" i="34"/>
  <c r="E121" i="67"/>
  <c r="S40" i="70"/>
  <c r="M82" i="4"/>
  <c r="W82" i="4" s="1"/>
  <c r="M127" i="4"/>
  <c r="K118" i="67"/>
  <c r="L121" i="67"/>
  <c r="F121" i="67"/>
  <c r="I121" i="67"/>
  <c r="W44" i="67"/>
  <c r="M131" i="67"/>
  <c r="W45" i="67"/>
  <c r="W36" i="67"/>
  <c r="M132" i="4"/>
  <c r="AB33" i="67"/>
  <c r="R128" i="67"/>
  <c r="S85" i="67"/>
  <c r="R44" i="4"/>
  <c r="R131" i="4" s="1"/>
  <c r="R126" i="67"/>
  <c r="R118" i="67"/>
  <c r="AB75" i="67"/>
  <c r="F49" i="34"/>
  <c r="R45" i="4"/>
  <c r="R132" i="4" s="1"/>
  <c r="R43" i="4"/>
  <c r="R130" i="4" s="1"/>
  <c r="AB30" i="4"/>
  <c r="S44" i="67"/>
  <c r="R38" i="70"/>
  <c r="AB41" i="70" s="1"/>
  <c r="M38" i="4"/>
  <c r="W38" i="4" s="1"/>
  <c r="H121" i="67"/>
  <c r="R130" i="67"/>
  <c r="V11" i="2"/>
  <c r="V14" i="2"/>
  <c r="V9" i="2"/>
  <c r="V12" i="2"/>
  <c r="V13" i="2"/>
  <c r="V16" i="2"/>
  <c r="V15" i="2"/>
  <c r="V8" i="2"/>
  <c r="L47" i="2"/>
  <c r="W35" i="4"/>
  <c r="AB35" i="67"/>
  <c r="M131" i="4"/>
  <c r="V7" i="2"/>
  <c r="W35" i="67"/>
  <c r="S117" i="67"/>
  <c r="E86" i="67"/>
  <c r="I82" i="67"/>
  <c r="I125" i="67" s="1"/>
  <c r="V78" i="67"/>
  <c r="S87" i="67"/>
  <c r="U79" i="67"/>
  <c r="L86" i="67"/>
  <c r="D86" i="67"/>
  <c r="D129" i="67" s="1"/>
  <c r="AB76" i="68"/>
  <c r="R127" i="68"/>
  <c r="S127" i="68" s="1"/>
  <c r="S44" i="68"/>
  <c r="AB79" i="68"/>
  <c r="AB77" i="68"/>
  <c r="S39" i="68"/>
  <c r="S43" i="68"/>
  <c r="AB44" i="68"/>
  <c r="Q60" i="3"/>
  <c r="M39" i="34"/>
  <c r="M49" i="34"/>
  <c r="N59" i="34"/>
  <c r="AA39" i="34"/>
  <c r="R39" i="34"/>
  <c r="U41" i="70"/>
  <c r="U39" i="70"/>
  <c r="U40" i="70"/>
  <c r="K121" i="70"/>
  <c r="D121" i="70"/>
  <c r="L121" i="70"/>
  <c r="V41" i="70"/>
  <c r="U79" i="70"/>
  <c r="U80" i="70"/>
  <c r="E121" i="70"/>
  <c r="L118" i="70"/>
  <c r="V40" i="70"/>
  <c r="V39" i="70"/>
  <c r="V40" i="67"/>
  <c r="S34" i="67"/>
  <c r="F86" i="67"/>
  <c r="F129" i="67" s="1"/>
  <c r="V43" i="67"/>
  <c r="S75" i="67"/>
  <c r="U35" i="67"/>
  <c r="U36" i="67"/>
  <c r="S45" i="67"/>
  <c r="V44" i="67"/>
  <c r="U78" i="67"/>
  <c r="S89" i="67"/>
  <c r="U80" i="67"/>
  <c r="V31" i="4"/>
  <c r="AB27" i="4"/>
  <c r="V30" i="4"/>
  <c r="V29" i="4"/>
  <c r="U31" i="4"/>
  <c r="V27" i="4"/>
  <c r="J43" i="4"/>
  <c r="I43" i="4"/>
  <c r="I42" i="4" s="1"/>
  <c r="V42" i="4" s="1"/>
  <c r="J89" i="4"/>
  <c r="J123" i="4"/>
  <c r="F85" i="4"/>
  <c r="F122" i="4"/>
  <c r="U34" i="4"/>
  <c r="V34" i="4"/>
  <c r="AB31" i="4"/>
  <c r="K39" i="4"/>
  <c r="G115" i="4"/>
  <c r="D83" i="4"/>
  <c r="U83" i="4" s="1"/>
  <c r="D116" i="4"/>
  <c r="L83" i="4"/>
  <c r="L116" i="4"/>
  <c r="I87" i="4"/>
  <c r="V87" i="4" s="1"/>
  <c r="I117" i="4"/>
  <c r="R84" i="4"/>
  <c r="AB84" i="4" s="1"/>
  <c r="K88" i="4"/>
  <c r="K120" i="4"/>
  <c r="G85" i="4"/>
  <c r="G122" i="4"/>
  <c r="D89" i="4"/>
  <c r="U89" i="4" s="1"/>
  <c r="D123" i="4"/>
  <c r="L89" i="4"/>
  <c r="L123" i="4"/>
  <c r="R87" i="4"/>
  <c r="AB87" i="4" s="1"/>
  <c r="K83" i="4"/>
  <c r="K116" i="4"/>
  <c r="K89" i="4"/>
  <c r="K123" i="4"/>
  <c r="K41" i="4"/>
  <c r="H115" i="4"/>
  <c r="E83" i="4"/>
  <c r="E116" i="4"/>
  <c r="J87" i="4"/>
  <c r="J117" i="4"/>
  <c r="L88" i="4"/>
  <c r="L120" i="4"/>
  <c r="H85" i="4"/>
  <c r="H122" i="4"/>
  <c r="E89" i="4"/>
  <c r="E123" i="4"/>
  <c r="F87" i="4"/>
  <c r="F117" i="4"/>
  <c r="D122" i="4"/>
  <c r="E115" i="4"/>
  <c r="J83" i="4"/>
  <c r="J116" i="4"/>
  <c r="G87" i="4"/>
  <c r="G117" i="4"/>
  <c r="L84" i="4"/>
  <c r="L119" i="4"/>
  <c r="F115" i="4"/>
  <c r="S32" i="4"/>
  <c r="R40" i="4"/>
  <c r="R127" i="4" s="1"/>
  <c r="I115" i="4"/>
  <c r="F83" i="4"/>
  <c r="F116" i="4"/>
  <c r="R83" i="4"/>
  <c r="AB83" i="4" s="1"/>
  <c r="K87" i="4"/>
  <c r="K117" i="4"/>
  <c r="I85" i="4"/>
  <c r="V85" i="4" s="1"/>
  <c r="I122" i="4"/>
  <c r="F89" i="4"/>
  <c r="F123" i="4"/>
  <c r="R89" i="4"/>
  <c r="AB89" i="4" s="1"/>
  <c r="E85" i="4"/>
  <c r="E122" i="4"/>
  <c r="H87" i="4"/>
  <c r="H117" i="4"/>
  <c r="J115" i="4"/>
  <c r="G83" i="4"/>
  <c r="G116" i="4"/>
  <c r="D87" i="4"/>
  <c r="U87" i="4" s="1"/>
  <c r="D117" i="4"/>
  <c r="L87" i="4"/>
  <c r="L117" i="4"/>
  <c r="J85" i="4"/>
  <c r="J122" i="4"/>
  <c r="G89" i="4"/>
  <c r="G123" i="4"/>
  <c r="L115" i="4"/>
  <c r="I83" i="4"/>
  <c r="V83" i="4" s="1"/>
  <c r="I116" i="4"/>
  <c r="K84" i="4"/>
  <c r="K119" i="4"/>
  <c r="I123" i="4"/>
  <c r="R85" i="4"/>
  <c r="L43" i="4"/>
  <c r="I40" i="4"/>
  <c r="K115" i="4"/>
  <c r="H83" i="4"/>
  <c r="H116" i="4"/>
  <c r="E87" i="4"/>
  <c r="E117" i="4"/>
  <c r="H123" i="4"/>
  <c r="K130" i="68"/>
  <c r="V80" i="68"/>
  <c r="S122" i="68"/>
  <c r="S40" i="68"/>
  <c r="V44" i="68"/>
  <c r="R118" i="68"/>
  <c r="AB32" i="68"/>
  <c r="K86" i="68"/>
  <c r="V79" i="68"/>
  <c r="S41" i="68"/>
  <c r="I121" i="68"/>
  <c r="V45" i="68"/>
  <c r="AB33" i="68"/>
  <c r="S123" i="68"/>
  <c r="L82" i="68"/>
  <c r="L128" i="68"/>
  <c r="L118" i="68"/>
  <c r="R131" i="68"/>
  <c r="AB35" i="68"/>
  <c r="H128" i="68"/>
  <c r="R128" i="68"/>
  <c r="S128" i="68" s="1"/>
  <c r="Q62" i="3"/>
  <c r="K40" i="2"/>
  <c r="Q54" i="69"/>
  <c r="K118" i="70"/>
  <c r="G86" i="70"/>
  <c r="S88" i="70"/>
  <c r="S122" i="70"/>
  <c r="V45" i="70"/>
  <c r="S117" i="70"/>
  <c r="S115" i="70"/>
  <c r="D86" i="70"/>
  <c r="U87" i="70" s="1"/>
  <c r="D130" i="70"/>
  <c r="S123" i="70"/>
  <c r="F82" i="70"/>
  <c r="F126" i="70"/>
  <c r="S78" i="70"/>
  <c r="S75" i="70"/>
  <c r="I82" i="70"/>
  <c r="V85" i="70" s="1"/>
  <c r="I128" i="70"/>
  <c r="K131" i="70"/>
  <c r="E128" i="70"/>
  <c r="H132" i="70"/>
  <c r="E129" i="70"/>
  <c r="U45" i="70"/>
  <c r="G82" i="70"/>
  <c r="G126" i="70"/>
  <c r="J86" i="70"/>
  <c r="J130" i="70"/>
  <c r="K132" i="70"/>
  <c r="L127" i="70"/>
  <c r="S31" i="70"/>
  <c r="F129" i="70"/>
  <c r="G128" i="70"/>
  <c r="I86" i="70"/>
  <c r="I130" i="70"/>
  <c r="K82" i="70"/>
  <c r="K126" i="70"/>
  <c r="U42" i="70"/>
  <c r="U44" i="70"/>
  <c r="U36" i="70"/>
  <c r="U35" i="70"/>
  <c r="U34" i="70"/>
  <c r="F121" i="70"/>
  <c r="J128" i="70"/>
  <c r="S84" i="70"/>
  <c r="L82" i="70"/>
  <c r="L126" i="70"/>
  <c r="V43" i="70"/>
  <c r="J121" i="70"/>
  <c r="S120" i="70"/>
  <c r="F128" i="70"/>
  <c r="H82" i="70"/>
  <c r="H126" i="70"/>
  <c r="L131" i="70"/>
  <c r="D82" i="70"/>
  <c r="U83" i="70" s="1"/>
  <c r="D126" i="70"/>
  <c r="J82" i="70"/>
  <c r="J126" i="70"/>
  <c r="S132" i="70"/>
  <c r="S89" i="70"/>
  <c r="H128" i="70"/>
  <c r="E82" i="70"/>
  <c r="E126" i="70"/>
  <c r="J132" i="70"/>
  <c r="H121" i="70"/>
  <c r="S34" i="70"/>
  <c r="V34" i="70"/>
  <c r="V35" i="70"/>
  <c r="I121" i="70"/>
  <c r="L86" i="70"/>
  <c r="L130" i="70"/>
  <c r="S83" i="70"/>
  <c r="R82" i="70"/>
  <c r="H130" i="70"/>
  <c r="H86" i="70"/>
  <c r="S116" i="70"/>
  <c r="V44" i="70"/>
  <c r="K86" i="70"/>
  <c r="K130" i="70"/>
  <c r="S88" i="68"/>
  <c r="H121" i="68"/>
  <c r="G121" i="68"/>
  <c r="J130" i="68"/>
  <c r="AB34" i="68"/>
  <c r="G132" i="68"/>
  <c r="S34" i="68"/>
  <c r="S31" i="68"/>
  <c r="U36" i="68"/>
  <c r="U35" i="68"/>
  <c r="S120" i="68"/>
  <c r="S115" i="68"/>
  <c r="U42" i="68"/>
  <c r="U45" i="68"/>
  <c r="U44" i="68"/>
  <c r="U43" i="68"/>
  <c r="S117" i="68"/>
  <c r="E132" i="68"/>
  <c r="U79" i="68"/>
  <c r="U40" i="68"/>
  <c r="U39" i="68"/>
  <c r="L129" i="68"/>
  <c r="V35" i="68"/>
  <c r="U41" i="68"/>
  <c r="V43" i="68"/>
  <c r="V39" i="68"/>
  <c r="U82" i="68"/>
  <c r="D125" i="68"/>
  <c r="U83" i="68"/>
  <c r="U84" i="68"/>
  <c r="S78" i="68"/>
  <c r="R121" i="68"/>
  <c r="G126" i="68"/>
  <c r="G82" i="68"/>
  <c r="K132" i="68"/>
  <c r="K131" i="68"/>
  <c r="I82" i="68"/>
  <c r="V84" i="68" s="1"/>
  <c r="D121" i="68"/>
  <c r="U78" i="68"/>
  <c r="H129" i="68"/>
  <c r="G130" i="68"/>
  <c r="G86" i="68"/>
  <c r="J121" i="68"/>
  <c r="V40" i="68"/>
  <c r="F121" i="68"/>
  <c r="J125" i="68"/>
  <c r="D132" i="68"/>
  <c r="K121" i="68"/>
  <c r="E125" i="68"/>
  <c r="F132" i="68"/>
  <c r="V34" i="68"/>
  <c r="V36" i="68"/>
  <c r="S116" i="68"/>
  <c r="J128" i="68"/>
  <c r="H82" i="68"/>
  <c r="H126" i="68"/>
  <c r="F130" i="68"/>
  <c r="F86" i="68"/>
  <c r="K125" i="68"/>
  <c r="I130" i="68"/>
  <c r="I86" i="68"/>
  <c r="V87" i="68" s="1"/>
  <c r="L121" i="68"/>
  <c r="K118" i="68"/>
  <c r="D86" i="68"/>
  <c r="U89" i="68" s="1"/>
  <c r="V41" i="68"/>
  <c r="I128" i="68"/>
  <c r="R130" i="68"/>
  <c r="S87" i="68"/>
  <c r="R86" i="68"/>
  <c r="AB86" i="68" s="1"/>
  <c r="S119" i="68"/>
  <c r="R132" i="68"/>
  <c r="S132" i="68" s="1"/>
  <c r="S89" i="68"/>
  <c r="K127" i="68"/>
  <c r="D128" i="68"/>
  <c r="U85" i="68"/>
  <c r="S75" i="68"/>
  <c r="S83" i="68"/>
  <c r="R82" i="68"/>
  <c r="AB82" i="68" s="1"/>
  <c r="R126" i="68"/>
  <c r="G128" i="68"/>
  <c r="F82" i="68"/>
  <c r="F126" i="68"/>
  <c r="U42" i="67"/>
  <c r="U43" i="67"/>
  <c r="U44" i="67"/>
  <c r="S88" i="67"/>
  <c r="V41" i="67"/>
  <c r="S84" i="67"/>
  <c r="S31" i="67"/>
  <c r="H82" i="67"/>
  <c r="U41" i="67"/>
  <c r="V84" i="67"/>
  <c r="V45" i="67"/>
  <c r="S83" i="67"/>
  <c r="R82" i="67"/>
  <c r="AB84" i="67" s="1"/>
  <c r="E82" i="67"/>
  <c r="E125" i="67" s="1"/>
  <c r="S78" i="67"/>
  <c r="D82" i="67"/>
  <c r="D125" i="67" s="1"/>
  <c r="V39" i="67"/>
  <c r="V34" i="67"/>
  <c r="V36" i="67"/>
  <c r="F82" i="67"/>
  <c r="F125" i="67" s="1"/>
  <c r="R86" i="67"/>
  <c r="AB89" i="67" s="1"/>
  <c r="E42" i="67"/>
  <c r="L42" i="67"/>
  <c r="U45" i="67"/>
  <c r="V82" i="67"/>
  <c r="U38" i="67"/>
  <c r="U40" i="67"/>
  <c r="K38" i="67"/>
  <c r="H38" i="67"/>
  <c r="K86" i="67"/>
  <c r="K129" i="67" s="1"/>
  <c r="G82" i="67"/>
  <c r="G125" i="67" s="1"/>
  <c r="J86" i="67"/>
  <c r="J129" i="67" s="1"/>
  <c r="H86" i="67"/>
  <c r="H129" i="67" s="1"/>
  <c r="J82" i="67"/>
  <c r="J125" i="67" s="1"/>
  <c r="V83" i="67"/>
  <c r="F42" i="4"/>
  <c r="H42" i="4"/>
  <c r="AB34" i="4"/>
  <c r="D40" i="4"/>
  <c r="K45" i="4"/>
  <c r="K42" i="4" s="1"/>
  <c r="E44" i="4"/>
  <c r="G43" i="4"/>
  <c r="I41" i="4"/>
  <c r="K40" i="4"/>
  <c r="E39" i="4"/>
  <c r="E45" i="4"/>
  <c r="J45" i="4"/>
  <c r="L44" i="4"/>
  <c r="H41" i="4"/>
  <c r="H38" i="4" s="1"/>
  <c r="J40" i="4"/>
  <c r="L39" i="4"/>
  <c r="D43" i="4"/>
  <c r="R41" i="4"/>
  <c r="R128" i="4" s="1"/>
  <c r="F41" i="4"/>
  <c r="J39" i="4"/>
  <c r="S36" i="4"/>
  <c r="G41" i="4"/>
  <c r="M57" i="34"/>
  <c r="S33" i="4"/>
  <c r="E41" i="4"/>
  <c r="G40" i="4"/>
  <c r="I39" i="4"/>
  <c r="K32" i="2"/>
  <c r="D39" i="4"/>
  <c r="J41" i="4"/>
  <c r="S72" i="4"/>
  <c r="S77" i="4"/>
  <c r="E88" i="4"/>
  <c r="S74" i="4"/>
  <c r="R88" i="4"/>
  <c r="AB88" i="4" s="1"/>
  <c r="I89" i="4"/>
  <c r="V89" i="4" s="1"/>
  <c r="S76" i="4"/>
  <c r="S80" i="4"/>
  <c r="H89" i="4"/>
  <c r="G84" i="4"/>
  <c r="K85" i="4"/>
  <c r="S73" i="4"/>
  <c r="H84" i="4"/>
  <c r="D85" i="4"/>
  <c r="U85" i="4" s="1"/>
  <c r="L85" i="4"/>
  <c r="I84" i="4"/>
  <c r="V84" i="4" s="1"/>
  <c r="M19" i="34"/>
  <c r="M61" i="34"/>
  <c r="M60" i="34"/>
  <c r="M58" i="34"/>
  <c r="AB43" i="70" l="1"/>
  <c r="AB45" i="70"/>
  <c r="R125" i="70"/>
  <c r="AB82" i="70"/>
  <c r="AB38" i="70"/>
  <c r="AB39" i="70"/>
  <c r="R129" i="70"/>
  <c r="AB86" i="70"/>
  <c r="AB40" i="70"/>
  <c r="AB85" i="70"/>
  <c r="AB84" i="70"/>
  <c r="AB89" i="70"/>
  <c r="AB44" i="70"/>
  <c r="AB88" i="70"/>
  <c r="AB83" i="70"/>
  <c r="V40" i="4"/>
  <c r="AB85" i="4"/>
  <c r="S128" i="4"/>
  <c r="U40" i="4"/>
  <c r="AB41" i="4"/>
  <c r="S41" i="4"/>
  <c r="AB40" i="4"/>
  <c r="AB43" i="67"/>
  <c r="AB44" i="67"/>
  <c r="AB45" i="67"/>
  <c r="S42" i="70"/>
  <c r="AB39" i="67"/>
  <c r="AB41" i="67"/>
  <c r="AB40" i="67"/>
  <c r="S42" i="67"/>
  <c r="H125" i="67"/>
  <c r="S131" i="67"/>
  <c r="S132" i="67"/>
  <c r="S126" i="67"/>
  <c r="M129" i="4"/>
  <c r="W44" i="4"/>
  <c r="W43" i="4"/>
  <c r="W45" i="4"/>
  <c r="S86" i="70"/>
  <c r="S131" i="70"/>
  <c r="S38" i="70"/>
  <c r="V87" i="67"/>
  <c r="U86" i="67"/>
  <c r="V88" i="67"/>
  <c r="U88" i="67"/>
  <c r="V89" i="67"/>
  <c r="V86" i="67"/>
  <c r="S38" i="67"/>
  <c r="S130" i="67"/>
  <c r="S127" i="67"/>
  <c r="L129" i="67"/>
  <c r="R42" i="4"/>
  <c r="AB32" i="4"/>
  <c r="V35" i="4"/>
  <c r="J86" i="4"/>
  <c r="AB33" i="4"/>
  <c r="AB35" i="4"/>
  <c r="AB36" i="4"/>
  <c r="E129" i="67"/>
  <c r="W39" i="67"/>
  <c r="R129" i="67"/>
  <c r="AB86" i="67"/>
  <c r="S87" i="4"/>
  <c r="AB87" i="67"/>
  <c r="AB88" i="67"/>
  <c r="AB85" i="67"/>
  <c r="AB88" i="68"/>
  <c r="W39" i="4"/>
  <c r="M125" i="4"/>
  <c r="K125" i="67"/>
  <c r="S40" i="4"/>
  <c r="AB84" i="68"/>
  <c r="AB83" i="68"/>
  <c r="AB85" i="68"/>
  <c r="AB87" i="68"/>
  <c r="R125" i="67"/>
  <c r="AB82" i="67"/>
  <c r="W38" i="67"/>
  <c r="M125" i="67"/>
  <c r="S128" i="67"/>
  <c r="AB89" i="68"/>
  <c r="AB83" i="67"/>
  <c r="W41" i="67"/>
  <c r="S121" i="67"/>
  <c r="U89" i="67"/>
  <c r="U87" i="67"/>
  <c r="S118" i="67"/>
  <c r="V85" i="67"/>
  <c r="U85" i="67"/>
  <c r="U36" i="4"/>
  <c r="U35" i="4"/>
  <c r="V36" i="4"/>
  <c r="D86" i="4"/>
  <c r="U86" i="4" s="1"/>
  <c r="G86" i="4"/>
  <c r="F86" i="4"/>
  <c r="F129" i="4" s="1"/>
  <c r="S116" i="4"/>
  <c r="AB42" i="68"/>
  <c r="AB43" i="68"/>
  <c r="AB45" i="68"/>
  <c r="AB38" i="68"/>
  <c r="AB39" i="68"/>
  <c r="AB40" i="68"/>
  <c r="AB41" i="68"/>
  <c r="S118" i="70"/>
  <c r="S121" i="70"/>
  <c r="S83" i="4"/>
  <c r="S119" i="4"/>
  <c r="R82" i="4"/>
  <c r="AB82" i="4" s="1"/>
  <c r="F82" i="4"/>
  <c r="S84" i="4"/>
  <c r="S117" i="4"/>
  <c r="G38" i="4"/>
  <c r="S89" i="4"/>
  <c r="L42" i="4"/>
  <c r="S120" i="4"/>
  <c r="V43" i="4"/>
  <c r="S123" i="4"/>
  <c r="H86" i="4"/>
  <c r="H132" i="4"/>
  <c r="J121" i="4"/>
  <c r="K132" i="4"/>
  <c r="I128" i="4"/>
  <c r="E132" i="4"/>
  <c r="E126" i="4"/>
  <c r="L132" i="4"/>
  <c r="I130" i="4"/>
  <c r="F128" i="4"/>
  <c r="L82" i="4"/>
  <c r="S88" i="4"/>
  <c r="V44" i="4"/>
  <c r="F121" i="4"/>
  <c r="E130" i="4"/>
  <c r="G126" i="4"/>
  <c r="H130" i="4"/>
  <c r="J126" i="4"/>
  <c r="K131" i="4"/>
  <c r="D121" i="4"/>
  <c r="H121" i="4"/>
  <c r="I82" i="4"/>
  <c r="V82" i="4" s="1"/>
  <c r="D82" i="4"/>
  <c r="U82" i="4" s="1"/>
  <c r="D128" i="4"/>
  <c r="S78" i="4"/>
  <c r="G121" i="4"/>
  <c r="K127" i="4"/>
  <c r="G132" i="4"/>
  <c r="F130" i="4"/>
  <c r="J130" i="4"/>
  <c r="S115" i="4"/>
  <c r="L118" i="4"/>
  <c r="L130" i="4"/>
  <c r="L127" i="4"/>
  <c r="H128" i="4"/>
  <c r="D132" i="4"/>
  <c r="L126" i="4"/>
  <c r="E82" i="4"/>
  <c r="L86" i="4"/>
  <c r="K121" i="4"/>
  <c r="H126" i="4"/>
  <c r="F126" i="4"/>
  <c r="J132" i="4"/>
  <c r="H82" i="4"/>
  <c r="K82" i="4"/>
  <c r="E86" i="4"/>
  <c r="E121" i="4"/>
  <c r="K86" i="4"/>
  <c r="V45" i="4"/>
  <c r="I126" i="4"/>
  <c r="J128" i="4"/>
  <c r="E128" i="4"/>
  <c r="F132" i="4"/>
  <c r="K126" i="4"/>
  <c r="G82" i="4"/>
  <c r="J82" i="4"/>
  <c r="I86" i="4"/>
  <c r="V86" i="4" s="1"/>
  <c r="I132" i="4"/>
  <c r="I121" i="4"/>
  <c r="K118" i="4"/>
  <c r="L121" i="4"/>
  <c r="D130" i="4"/>
  <c r="K130" i="4"/>
  <c r="G130" i="4"/>
  <c r="L131" i="4"/>
  <c r="G128" i="4"/>
  <c r="D126" i="4"/>
  <c r="S131" i="68"/>
  <c r="S130" i="68"/>
  <c r="S118" i="68"/>
  <c r="S126" i="68"/>
  <c r="K129" i="68"/>
  <c r="L125" i="68"/>
  <c r="G129" i="70"/>
  <c r="S128" i="70"/>
  <c r="S127" i="70"/>
  <c r="S126" i="70"/>
  <c r="U82" i="70"/>
  <c r="D125" i="70"/>
  <c r="U85" i="70"/>
  <c r="U84" i="70"/>
  <c r="G125" i="70"/>
  <c r="S82" i="70"/>
  <c r="H125" i="70"/>
  <c r="K129" i="70"/>
  <c r="E125" i="70"/>
  <c r="L125" i="70"/>
  <c r="K125" i="70"/>
  <c r="D129" i="70"/>
  <c r="U86" i="70"/>
  <c r="U88" i="70"/>
  <c r="U89" i="70"/>
  <c r="H129" i="70"/>
  <c r="J129" i="70"/>
  <c r="L129" i="70"/>
  <c r="J125" i="70"/>
  <c r="V86" i="70"/>
  <c r="I129" i="70"/>
  <c r="V89" i="70"/>
  <c r="V88" i="70"/>
  <c r="V87" i="70"/>
  <c r="V82" i="70"/>
  <c r="I125" i="70"/>
  <c r="V83" i="70"/>
  <c r="V84" i="70"/>
  <c r="F125" i="70"/>
  <c r="S38" i="68"/>
  <c r="V85" i="68"/>
  <c r="J129" i="68"/>
  <c r="R125" i="68"/>
  <c r="S82" i="68"/>
  <c r="S42" i="68"/>
  <c r="D129" i="68"/>
  <c r="U86" i="68"/>
  <c r="U87" i="68"/>
  <c r="U88" i="68"/>
  <c r="S86" i="68"/>
  <c r="R129" i="68"/>
  <c r="H125" i="68"/>
  <c r="G129" i="68"/>
  <c r="I129" i="68"/>
  <c r="V86" i="68"/>
  <c r="V89" i="68"/>
  <c r="V88" i="68"/>
  <c r="S121" i="68"/>
  <c r="F129" i="68"/>
  <c r="V82" i="68"/>
  <c r="I125" i="68"/>
  <c r="V83" i="68"/>
  <c r="F125" i="68"/>
  <c r="G125" i="68"/>
  <c r="S86" i="67"/>
  <c r="S82" i="67"/>
  <c r="U82" i="67"/>
  <c r="U84" i="67"/>
  <c r="U83" i="67"/>
  <c r="S31" i="4"/>
  <c r="S34" i="4"/>
  <c r="I38" i="4"/>
  <c r="S75" i="4"/>
  <c r="D38" i="4"/>
  <c r="G42" i="4"/>
  <c r="J42" i="4"/>
  <c r="D42" i="4"/>
  <c r="E42" i="4"/>
  <c r="S44" i="4"/>
  <c r="F38" i="4"/>
  <c r="K47" i="2"/>
  <c r="L38" i="4"/>
  <c r="J38" i="4"/>
  <c r="E38" i="4"/>
  <c r="K38" i="4"/>
  <c r="R38" i="4"/>
  <c r="R86" i="4"/>
  <c r="AB86" i="4" s="1"/>
  <c r="M59" i="34"/>
  <c r="AB42" i="4" l="1"/>
  <c r="R129" i="4"/>
  <c r="AB38" i="4"/>
  <c r="R125" i="4"/>
  <c r="S129" i="70"/>
  <c r="S129" i="67"/>
  <c r="AB44" i="4"/>
  <c r="AB45" i="4"/>
  <c r="AB43" i="4"/>
  <c r="S118" i="4"/>
  <c r="AB39" i="4"/>
  <c r="D129" i="4"/>
  <c r="S82" i="4"/>
  <c r="S125" i="67"/>
  <c r="G129" i="4"/>
  <c r="S121" i="4"/>
  <c r="S127" i="4"/>
  <c r="S130" i="4"/>
  <c r="S131" i="4"/>
  <c r="E125" i="4"/>
  <c r="H129" i="4"/>
  <c r="K125" i="4"/>
  <c r="K129" i="4"/>
  <c r="L125" i="4"/>
  <c r="F125" i="4"/>
  <c r="G125" i="4"/>
  <c r="I129" i="4"/>
  <c r="S132" i="4"/>
  <c r="S86" i="4"/>
  <c r="J125" i="4"/>
  <c r="E129" i="4"/>
  <c r="H125" i="4"/>
  <c r="I125" i="4"/>
  <c r="L129" i="4"/>
  <c r="J129" i="4"/>
  <c r="D125" i="4"/>
  <c r="S126" i="4"/>
  <c r="S125" i="70"/>
  <c r="S125" i="68"/>
  <c r="S129" i="68"/>
  <c r="V38" i="4"/>
  <c r="U38" i="4"/>
  <c r="V39" i="4"/>
  <c r="U42" i="4"/>
  <c r="U45" i="4"/>
  <c r="U44" i="4"/>
  <c r="U39" i="4"/>
  <c r="U43" i="4"/>
  <c r="S17" i="39"/>
  <c r="T17" i="39"/>
  <c r="S18" i="39"/>
  <c r="T18" i="39"/>
  <c r="T16" i="39"/>
  <c r="S16" i="39"/>
  <c r="S8" i="39"/>
  <c r="T8" i="39"/>
  <c r="S9" i="39"/>
  <c r="T9" i="39"/>
  <c r="T7" i="39"/>
  <c r="S7" i="39"/>
  <c r="S129" i="4" l="1"/>
  <c r="S125" i="4"/>
  <c r="V14" i="38"/>
  <c r="U14" i="38"/>
  <c r="V13" i="38"/>
  <c r="U13" i="38"/>
  <c r="V6" i="38"/>
  <c r="V7" i="38"/>
  <c r="U7" i="38"/>
  <c r="U6" i="38"/>
  <c r="S22" i="37"/>
  <c r="T22" i="37"/>
  <c r="S23" i="37"/>
  <c r="T23" i="37"/>
  <c r="S24" i="37"/>
  <c r="T24" i="37"/>
  <c r="S25" i="37"/>
  <c r="T25" i="37"/>
  <c r="S26" i="37"/>
  <c r="T26" i="37"/>
  <c r="S27" i="37"/>
  <c r="T27" i="37"/>
  <c r="S28" i="37"/>
  <c r="T28" i="37"/>
  <c r="T21" i="37"/>
  <c r="S21" i="37"/>
  <c r="S8" i="37"/>
  <c r="T8" i="37"/>
  <c r="S9" i="37"/>
  <c r="T9" i="37"/>
  <c r="S10" i="37"/>
  <c r="T10" i="37"/>
  <c r="S11" i="37"/>
  <c r="T11" i="37"/>
  <c r="S12" i="37"/>
  <c r="T12" i="37"/>
  <c r="S13" i="37"/>
  <c r="T13" i="37"/>
  <c r="S14" i="37"/>
  <c r="T14" i="37"/>
  <c r="T7" i="37"/>
  <c r="S7" i="37"/>
  <c r="V13" i="19"/>
  <c r="V14" i="19"/>
  <c r="U14" i="19"/>
  <c r="U13" i="19"/>
  <c r="V6" i="19"/>
  <c r="V7" i="19"/>
  <c r="U7" i="19"/>
  <c r="U6" i="19"/>
  <c r="D11" i="19"/>
  <c r="AA36" i="36"/>
  <c r="S25" i="36"/>
  <c r="T25" i="36"/>
  <c r="S26" i="36"/>
  <c r="T26" i="36"/>
  <c r="S27" i="36"/>
  <c r="T27" i="36"/>
  <c r="S28" i="36"/>
  <c r="T28" i="36"/>
  <c r="S29" i="36"/>
  <c r="T29" i="36"/>
  <c r="S30" i="36"/>
  <c r="T30" i="36"/>
  <c r="S31" i="36"/>
  <c r="T31" i="36"/>
  <c r="S32" i="36"/>
  <c r="T32" i="36"/>
  <c r="S33" i="36"/>
  <c r="T33" i="36"/>
  <c r="S34" i="36"/>
  <c r="T34" i="36"/>
  <c r="T24" i="36"/>
  <c r="S24" i="36"/>
  <c r="AA19" i="36"/>
  <c r="S8" i="36"/>
  <c r="T8" i="36"/>
  <c r="S9" i="36"/>
  <c r="T9" i="36"/>
  <c r="S10" i="36"/>
  <c r="T10" i="36"/>
  <c r="S11" i="36"/>
  <c r="T11" i="36"/>
  <c r="S12" i="36"/>
  <c r="T12" i="36"/>
  <c r="S13" i="36"/>
  <c r="T13" i="36"/>
  <c r="S14" i="36"/>
  <c r="T14" i="36"/>
  <c r="S15" i="36"/>
  <c r="T15" i="36"/>
  <c r="S16" i="36"/>
  <c r="T16" i="36"/>
  <c r="S17" i="36"/>
  <c r="T17" i="36"/>
  <c r="T7" i="36"/>
  <c r="S7" i="36"/>
  <c r="S22" i="35"/>
  <c r="T22" i="35"/>
  <c r="S23" i="35"/>
  <c r="T23" i="35"/>
  <c r="S24" i="35"/>
  <c r="T24" i="35"/>
  <c r="S25" i="35"/>
  <c r="T25" i="35"/>
  <c r="S26" i="35"/>
  <c r="T26" i="35"/>
  <c r="S27" i="35"/>
  <c r="T27" i="35"/>
  <c r="S28" i="35"/>
  <c r="T28" i="35"/>
  <c r="T21" i="35"/>
  <c r="S21" i="35"/>
  <c r="S8" i="35"/>
  <c r="T8" i="35"/>
  <c r="S9" i="35"/>
  <c r="T9" i="35"/>
  <c r="S10" i="35"/>
  <c r="T10" i="35"/>
  <c r="S11" i="35"/>
  <c r="T11" i="35"/>
  <c r="S12" i="35"/>
  <c r="T12" i="35"/>
  <c r="S13" i="35"/>
  <c r="T13" i="35"/>
  <c r="S14" i="35"/>
  <c r="T14" i="35"/>
  <c r="T7" i="35"/>
  <c r="S7" i="35"/>
  <c r="AB37" i="8"/>
  <c r="T26" i="8"/>
  <c r="U26" i="8"/>
  <c r="T27" i="8"/>
  <c r="U27" i="8"/>
  <c r="T28" i="8"/>
  <c r="U28" i="8"/>
  <c r="T29" i="8"/>
  <c r="U29" i="8"/>
  <c r="T30" i="8"/>
  <c r="U30" i="8"/>
  <c r="T31" i="8"/>
  <c r="U31" i="8"/>
  <c r="T32" i="8"/>
  <c r="U32" i="8"/>
  <c r="T33" i="8"/>
  <c r="U33" i="8"/>
  <c r="T34" i="8"/>
  <c r="U34" i="8"/>
  <c r="T35" i="8"/>
  <c r="U35" i="8"/>
  <c r="U25" i="8"/>
  <c r="T25" i="8"/>
  <c r="AB19" i="8"/>
  <c r="T8" i="8"/>
  <c r="U8" i="8"/>
  <c r="T9" i="8"/>
  <c r="U9" i="8"/>
  <c r="T10" i="8"/>
  <c r="U10" i="8"/>
  <c r="T11" i="8"/>
  <c r="U11" i="8"/>
  <c r="T12" i="8"/>
  <c r="U12" i="8"/>
  <c r="T13" i="8"/>
  <c r="U13" i="8"/>
  <c r="T14" i="8"/>
  <c r="U14" i="8"/>
  <c r="T15" i="8"/>
  <c r="U15" i="8"/>
  <c r="T16" i="8"/>
  <c r="U16" i="8"/>
  <c r="T17" i="8"/>
  <c r="U17" i="8"/>
  <c r="U7" i="8"/>
  <c r="T7" i="8"/>
  <c r="T29" i="3"/>
  <c r="U29" i="3"/>
  <c r="T30" i="3"/>
  <c r="U30" i="3"/>
  <c r="T31" i="3"/>
  <c r="U31" i="3"/>
  <c r="T32" i="3"/>
  <c r="U32" i="3"/>
  <c r="T33" i="3"/>
  <c r="U33" i="3"/>
  <c r="T34" i="3"/>
  <c r="U34" i="3"/>
  <c r="T35" i="3"/>
  <c r="U35" i="3"/>
  <c r="T36" i="3"/>
  <c r="U36" i="3"/>
  <c r="T37" i="3"/>
  <c r="U37" i="3"/>
  <c r="T38" i="3"/>
  <c r="U38" i="3"/>
  <c r="T40" i="3"/>
  <c r="U40" i="3"/>
  <c r="T41" i="3"/>
  <c r="U41" i="3"/>
  <c r="U28" i="3"/>
  <c r="T28" i="3"/>
  <c r="T8" i="3"/>
  <c r="U8" i="3"/>
  <c r="T9" i="3"/>
  <c r="U9" i="3"/>
  <c r="T10" i="3"/>
  <c r="U10" i="3"/>
  <c r="T11" i="3"/>
  <c r="U11" i="3"/>
  <c r="T12" i="3"/>
  <c r="U12" i="3"/>
  <c r="T13" i="3"/>
  <c r="U13" i="3"/>
  <c r="T14" i="3"/>
  <c r="U14" i="3"/>
  <c r="T15" i="3"/>
  <c r="U15" i="3"/>
  <c r="T16" i="3"/>
  <c r="U16" i="3"/>
  <c r="T17" i="3"/>
  <c r="U17" i="3"/>
  <c r="T19" i="3"/>
  <c r="U19" i="3"/>
  <c r="T20" i="3"/>
  <c r="U20" i="3"/>
  <c r="U7" i="3"/>
  <c r="T7" i="3"/>
  <c r="V8" i="19" l="1"/>
  <c r="V15" i="19"/>
  <c r="V8" i="38"/>
  <c r="U15" i="38"/>
  <c r="V15" i="38"/>
  <c r="U8" i="38"/>
  <c r="U15" i="19"/>
  <c r="U8" i="19"/>
  <c r="Z10" i="2" l="1"/>
  <c r="Z8" i="2"/>
  <c r="Z16" i="2"/>
  <c r="Z11" i="2"/>
  <c r="Z14" i="2"/>
  <c r="Z9" i="2"/>
  <c r="Z12" i="2"/>
  <c r="Z13" i="2"/>
  <c r="Z15" i="2"/>
  <c r="Z7" i="2"/>
  <c r="V17" i="2"/>
  <c r="S24" i="4"/>
  <c r="S26" i="4"/>
  <c r="K37" i="34" l="1"/>
  <c r="L37" i="34"/>
  <c r="K38" i="34"/>
  <c r="L38" i="34"/>
  <c r="K40" i="34"/>
  <c r="L40" i="34"/>
  <c r="K41" i="34"/>
  <c r="L41" i="34"/>
  <c r="K18" i="34"/>
  <c r="L18" i="34"/>
  <c r="K20" i="34"/>
  <c r="L20" i="34"/>
  <c r="K21" i="34"/>
  <c r="L21" i="34"/>
  <c r="K17" i="34"/>
  <c r="L17" i="34"/>
  <c r="K19" i="34"/>
  <c r="L19" i="34"/>
  <c r="I10" i="2"/>
  <c r="I25" i="2"/>
  <c r="K58" i="34" l="1"/>
  <c r="L57" i="34"/>
  <c r="K57" i="34"/>
  <c r="L61" i="34"/>
  <c r="L60" i="34"/>
  <c r="K61" i="34"/>
  <c r="L58" i="34"/>
  <c r="K39" i="34"/>
  <c r="K59" i="34" s="1"/>
  <c r="L39" i="34"/>
  <c r="L59" i="34" s="1"/>
  <c r="H25" i="39"/>
  <c r="I25" i="39"/>
  <c r="H29" i="39"/>
  <c r="I29" i="39"/>
  <c r="H10" i="39"/>
  <c r="H28" i="39" s="1"/>
  <c r="J20" i="38"/>
  <c r="J22" i="38"/>
  <c r="H44" i="37"/>
  <c r="H29" i="37"/>
  <c r="H15" i="37"/>
  <c r="J20" i="19"/>
  <c r="K20" i="19"/>
  <c r="J21" i="19"/>
  <c r="K21" i="19"/>
  <c r="J22" i="19"/>
  <c r="K22" i="19"/>
  <c r="H35" i="36"/>
  <c r="H52" i="36" s="1"/>
  <c r="F44" i="35"/>
  <c r="H35" i="35"/>
  <c r="H44" i="35"/>
  <c r="H42" i="8"/>
  <c r="H43" i="8"/>
  <c r="H44" i="8"/>
  <c r="H45" i="8"/>
  <c r="H54" i="8"/>
  <c r="F36" i="8"/>
  <c r="G36" i="8"/>
  <c r="H36" i="8"/>
  <c r="I36" i="8"/>
  <c r="H18" i="8"/>
  <c r="H64" i="3"/>
  <c r="H42" i="3"/>
  <c r="H21" i="3"/>
  <c r="I21" i="3"/>
  <c r="I32" i="2"/>
  <c r="I38" i="2"/>
  <c r="I39" i="2"/>
  <c r="I40" i="2"/>
  <c r="I41" i="2"/>
  <c r="I42" i="2"/>
  <c r="I43" i="2"/>
  <c r="I44" i="2"/>
  <c r="I45" i="2"/>
  <c r="I46" i="2"/>
  <c r="I17" i="2"/>
  <c r="H53" i="8" l="1"/>
  <c r="U36" i="8"/>
  <c r="U37" i="8" s="1"/>
  <c r="H43" i="37"/>
  <c r="I47" i="2"/>
  <c r="P25" i="39" l="1"/>
  <c r="C29" i="39"/>
  <c r="D29" i="39"/>
  <c r="E29" i="39"/>
  <c r="F29" i="39"/>
  <c r="G29" i="39"/>
  <c r="P29" i="39"/>
  <c r="F10" i="39"/>
  <c r="F28" i="39" s="1"/>
  <c r="C44" i="37"/>
  <c r="D44" i="37"/>
  <c r="E44" i="37"/>
  <c r="F44" i="37"/>
  <c r="G44" i="37"/>
  <c r="I44" i="37"/>
  <c r="P44" i="37"/>
  <c r="F29" i="37"/>
  <c r="F15" i="37"/>
  <c r="E20" i="38"/>
  <c r="F20" i="38"/>
  <c r="G20" i="38"/>
  <c r="H20" i="38"/>
  <c r="I20" i="38"/>
  <c r="K20" i="38"/>
  <c r="E22" i="38"/>
  <c r="F22" i="38"/>
  <c r="G22" i="38"/>
  <c r="H22" i="38"/>
  <c r="I22" i="38"/>
  <c r="K22" i="38"/>
  <c r="I20" i="19"/>
  <c r="I21" i="19"/>
  <c r="I22" i="19"/>
  <c r="H20" i="19"/>
  <c r="H21" i="19"/>
  <c r="H22" i="19"/>
  <c r="F35" i="36"/>
  <c r="F52" i="36" s="1"/>
  <c r="C35" i="35"/>
  <c r="D35" i="35"/>
  <c r="E35" i="35"/>
  <c r="F35" i="35"/>
  <c r="G35" i="35"/>
  <c r="I35" i="35"/>
  <c r="Q44" i="37" l="1"/>
  <c r="F43" i="37"/>
  <c r="F18" i="8"/>
  <c r="F53" i="8" s="1"/>
  <c r="I64" i="3" l="1"/>
  <c r="I42" i="3"/>
  <c r="D38" i="2"/>
  <c r="E38" i="2"/>
  <c r="F38" i="2"/>
  <c r="G38" i="2"/>
  <c r="H38" i="2"/>
  <c r="J38" i="2"/>
  <c r="D39" i="2"/>
  <c r="E39" i="2"/>
  <c r="F39" i="2"/>
  <c r="G39" i="2"/>
  <c r="H39" i="2"/>
  <c r="J39" i="2"/>
  <c r="D41" i="2"/>
  <c r="E41" i="2"/>
  <c r="F41" i="2"/>
  <c r="G41" i="2"/>
  <c r="H41" i="2"/>
  <c r="J41" i="2"/>
  <c r="D42" i="2"/>
  <c r="E42" i="2"/>
  <c r="F42" i="2"/>
  <c r="G42" i="2"/>
  <c r="H42" i="2"/>
  <c r="J42" i="2"/>
  <c r="D43" i="2"/>
  <c r="E43" i="2"/>
  <c r="F43" i="2"/>
  <c r="G43" i="2"/>
  <c r="H43" i="2"/>
  <c r="J43" i="2"/>
  <c r="D44" i="2"/>
  <c r="E44" i="2"/>
  <c r="F44" i="2"/>
  <c r="G44" i="2"/>
  <c r="H44" i="2"/>
  <c r="J44" i="2"/>
  <c r="D45" i="2"/>
  <c r="E45" i="2"/>
  <c r="F45" i="2"/>
  <c r="G45" i="2"/>
  <c r="H45" i="2"/>
  <c r="J45" i="2"/>
  <c r="D46" i="2"/>
  <c r="E46" i="2"/>
  <c r="F46" i="2"/>
  <c r="G46" i="2"/>
  <c r="H46" i="2"/>
  <c r="J46" i="2"/>
  <c r="C41" i="2"/>
  <c r="C42" i="2"/>
  <c r="C43" i="2"/>
  <c r="C44" i="2"/>
  <c r="C45" i="2"/>
  <c r="C46" i="2"/>
  <c r="R28" i="2"/>
  <c r="R27" i="2"/>
  <c r="R26" i="2"/>
  <c r="F42" i="8"/>
  <c r="F43" i="8"/>
  <c r="F44" i="8"/>
  <c r="F45" i="8"/>
  <c r="F54" i="8"/>
  <c r="T55" i="34"/>
  <c r="T50" i="34"/>
  <c r="T18" i="36" l="1"/>
  <c r="T19" i="36" s="1"/>
  <c r="R42" i="2"/>
  <c r="R43" i="2"/>
  <c r="R41" i="2"/>
  <c r="S41" i="34" l="1"/>
  <c r="J41" i="34"/>
  <c r="I41" i="34"/>
  <c r="H41" i="34"/>
  <c r="G41" i="34"/>
  <c r="F41" i="34"/>
  <c r="E41" i="34"/>
  <c r="S40" i="34"/>
  <c r="J40" i="34"/>
  <c r="I40" i="34"/>
  <c r="H40" i="34"/>
  <c r="G40" i="34"/>
  <c r="F40" i="34"/>
  <c r="E40" i="34"/>
  <c r="J39" i="34"/>
  <c r="I39" i="34"/>
  <c r="H39" i="34"/>
  <c r="G39" i="34"/>
  <c r="F39" i="34"/>
  <c r="E39" i="34"/>
  <c r="S38" i="34"/>
  <c r="J38" i="34"/>
  <c r="I38" i="34"/>
  <c r="H38" i="34"/>
  <c r="G38" i="34"/>
  <c r="F38" i="34"/>
  <c r="E38" i="34"/>
  <c r="J37" i="34"/>
  <c r="I37" i="34"/>
  <c r="H37" i="34"/>
  <c r="G37" i="34"/>
  <c r="F37" i="34"/>
  <c r="E37" i="34"/>
  <c r="F18" i="34"/>
  <c r="G18" i="34"/>
  <c r="H18" i="34"/>
  <c r="I18" i="34"/>
  <c r="J18" i="34"/>
  <c r="S18" i="34"/>
  <c r="F19" i="34"/>
  <c r="G19" i="34"/>
  <c r="H19" i="34"/>
  <c r="I19" i="34"/>
  <c r="J19" i="34"/>
  <c r="F20" i="34"/>
  <c r="G20" i="34"/>
  <c r="H20" i="34"/>
  <c r="I20" i="34"/>
  <c r="J20" i="34"/>
  <c r="S20" i="34"/>
  <c r="T20" i="34" s="1"/>
  <c r="F21" i="34"/>
  <c r="G21" i="34"/>
  <c r="H21" i="34"/>
  <c r="I21" i="34"/>
  <c r="J21" i="34"/>
  <c r="S21" i="34"/>
  <c r="T21" i="34" s="1"/>
  <c r="E21" i="34"/>
  <c r="E20" i="34"/>
  <c r="E19" i="34"/>
  <c r="E18" i="34"/>
  <c r="F17" i="34"/>
  <c r="G17" i="34"/>
  <c r="H17" i="34"/>
  <c r="I17" i="34"/>
  <c r="J17" i="34"/>
  <c r="E17" i="34"/>
  <c r="AF13" i="34" l="1"/>
  <c r="T17" i="34"/>
  <c r="AF15" i="34"/>
  <c r="AF12" i="34"/>
  <c r="AF10" i="34"/>
  <c r="AF8" i="34"/>
  <c r="AF16" i="34"/>
  <c r="AF7" i="34"/>
  <c r="AF11" i="34"/>
  <c r="AF14" i="34"/>
  <c r="AF9" i="34"/>
  <c r="AE40" i="34"/>
  <c r="AE38" i="34"/>
  <c r="AE41" i="34"/>
  <c r="AE39" i="34"/>
  <c r="AE13" i="34"/>
  <c r="AE8" i="34"/>
  <c r="AE16" i="34"/>
  <c r="AE10" i="34"/>
  <c r="AE7" i="34"/>
  <c r="AE11" i="34"/>
  <c r="AE15" i="34"/>
  <c r="AE12" i="34"/>
  <c r="AE14" i="34"/>
  <c r="AE18" i="34"/>
  <c r="AE9" i="34"/>
  <c r="AF18" i="34"/>
  <c r="T18" i="34"/>
  <c r="I61" i="34"/>
  <c r="J57" i="34"/>
  <c r="J58" i="34"/>
  <c r="I58" i="34"/>
  <c r="G61" i="34"/>
  <c r="AE30" i="34"/>
  <c r="AE34" i="34"/>
  <c r="AE31" i="34"/>
  <c r="AE35" i="34"/>
  <c r="AE29" i="34"/>
  <c r="AE28" i="34"/>
  <c r="AE32" i="34"/>
  <c r="AE36" i="34"/>
  <c r="AE33" i="34"/>
  <c r="AE27" i="34"/>
  <c r="AE21" i="34"/>
  <c r="AE20" i="34"/>
  <c r="J59" i="34"/>
  <c r="E59" i="34"/>
  <c r="H59" i="34"/>
  <c r="S61" i="34"/>
  <c r="S60" i="34"/>
  <c r="S58" i="34"/>
  <c r="S57" i="34"/>
  <c r="F61" i="34"/>
  <c r="H58" i="34"/>
  <c r="H57" i="34"/>
  <c r="G58" i="34"/>
  <c r="G57" i="34"/>
  <c r="E61" i="34"/>
  <c r="I59" i="34"/>
  <c r="I57" i="34"/>
  <c r="F59" i="34"/>
  <c r="AF40" i="34"/>
  <c r="AF41" i="34"/>
  <c r="F57" i="34"/>
  <c r="Y40" i="34"/>
  <c r="Y41" i="34"/>
  <c r="E57" i="34"/>
  <c r="E58" i="34"/>
  <c r="H61" i="34"/>
  <c r="G59" i="34"/>
  <c r="Z20" i="34"/>
  <c r="Z21" i="34"/>
  <c r="J61" i="34"/>
  <c r="F58" i="34"/>
  <c r="Z39" i="34"/>
  <c r="AF33" i="34"/>
  <c r="AF28" i="34"/>
  <c r="AF36" i="34"/>
  <c r="AF31" i="34"/>
  <c r="AF27" i="34"/>
  <c r="AF30" i="34"/>
  <c r="AF34" i="34"/>
  <c r="AF29" i="34"/>
  <c r="AF32" i="34"/>
  <c r="AF35" i="34"/>
  <c r="Z38" i="34"/>
  <c r="AF38" i="34"/>
  <c r="Y31" i="34"/>
  <c r="Y34" i="34"/>
  <c r="Y29" i="34"/>
  <c r="Y32" i="34"/>
  <c r="Y35" i="34"/>
  <c r="Y27" i="34"/>
  <c r="Y30" i="34"/>
  <c r="Y33" i="34"/>
  <c r="Y28" i="34"/>
  <c r="Y36" i="34"/>
  <c r="Y38" i="34"/>
  <c r="Y39" i="34"/>
  <c r="Z32" i="34"/>
  <c r="Z29" i="34"/>
  <c r="Z35" i="34"/>
  <c r="Z30" i="34"/>
  <c r="Z33" i="34"/>
  <c r="Z27" i="34"/>
  <c r="Z28" i="34"/>
  <c r="Z36" i="34"/>
  <c r="Z31" i="34"/>
  <c r="Z34" i="34"/>
  <c r="Z40" i="34"/>
  <c r="Z41" i="34"/>
  <c r="Z19" i="34"/>
  <c r="AF21" i="34"/>
  <c r="Y8" i="34"/>
  <c r="Y16" i="34"/>
  <c r="Y13" i="34"/>
  <c r="Y11" i="34"/>
  <c r="Y14" i="34"/>
  <c r="Y9" i="34"/>
  <c r="Y12" i="34"/>
  <c r="Y15" i="34"/>
  <c r="Y7" i="34"/>
  <c r="Y10" i="34"/>
  <c r="Y19" i="34"/>
  <c r="Z18" i="34"/>
  <c r="Y18" i="34"/>
  <c r="Y20" i="34"/>
  <c r="Z9" i="34"/>
  <c r="Z7" i="34"/>
  <c r="Z12" i="34"/>
  <c r="Z15" i="34"/>
  <c r="Z10" i="34"/>
  <c r="Z14" i="34"/>
  <c r="Z13" i="34"/>
  <c r="Z8" i="34"/>
  <c r="Z16" i="34"/>
  <c r="Z11" i="34"/>
  <c r="Y21" i="34"/>
  <c r="AF20" i="34"/>
  <c r="S19" i="34"/>
  <c r="T19" i="34" s="1"/>
  <c r="T34" i="34"/>
  <c r="T37" i="34"/>
  <c r="T38" i="34"/>
  <c r="S39" i="34"/>
  <c r="AF39" i="34" s="1"/>
  <c r="T40" i="34"/>
  <c r="T41" i="34"/>
  <c r="T29" i="34"/>
  <c r="D25" i="2"/>
  <c r="E25" i="2"/>
  <c r="F25" i="2"/>
  <c r="G25" i="2"/>
  <c r="H25" i="2"/>
  <c r="J25" i="2"/>
  <c r="Q25" i="2"/>
  <c r="C25" i="2"/>
  <c r="C32" i="2" s="1"/>
  <c r="T22" i="2" s="1"/>
  <c r="R11" i="2"/>
  <c r="R12" i="2"/>
  <c r="R13" i="2"/>
  <c r="R14" i="2"/>
  <c r="R15" i="2"/>
  <c r="D10" i="2"/>
  <c r="D17" i="2" s="1"/>
  <c r="E10" i="2"/>
  <c r="E17" i="2" s="1"/>
  <c r="F10" i="2"/>
  <c r="F17" i="2" s="1"/>
  <c r="G10" i="2"/>
  <c r="G17" i="2" s="1"/>
  <c r="H10" i="2"/>
  <c r="H17" i="2" s="1"/>
  <c r="U7" i="2" s="1"/>
  <c r="J10" i="2"/>
  <c r="J17" i="2" s="1"/>
  <c r="Q10" i="2"/>
  <c r="C10" i="2"/>
  <c r="C17" i="2" s="1"/>
  <c r="T7" i="2" s="1"/>
  <c r="Q40" i="2" l="1"/>
  <c r="Q17" i="2"/>
  <c r="AE19" i="34"/>
  <c r="AE17" i="34"/>
  <c r="T27" i="2"/>
  <c r="T30" i="2"/>
  <c r="T23" i="2"/>
  <c r="T25" i="2"/>
  <c r="T28" i="2"/>
  <c r="T31" i="2"/>
  <c r="T29" i="2"/>
  <c r="T26" i="2"/>
  <c r="T24" i="2"/>
  <c r="T8" i="2"/>
  <c r="T14" i="2"/>
  <c r="T9" i="2"/>
  <c r="T12" i="2"/>
  <c r="T15" i="2"/>
  <c r="T10" i="2"/>
  <c r="T13" i="2"/>
  <c r="T16" i="2"/>
  <c r="T11" i="2"/>
  <c r="U15" i="2"/>
  <c r="U10" i="2"/>
  <c r="U13" i="2"/>
  <c r="U16" i="2"/>
  <c r="U11" i="2"/>
  <c r="U14" i="2"/>
  <c r="U9" i="2"/>
  <c r="U8" i="2"/>
  <c r="U12" i="2"/>
  <c r="AF19" i="34"/>
  <c r="S59" i="34"/>
  <c r="Y37" i="34"/>
  <c r="AA17" i="34"/>
  <c r="AF17" i="34"/>
  <c r="Y17" i="34"/>
  <c r="Z17" i="34"/>
  <c r="Q32" i="2"/>
  <c r="J32" i="2"/>
  <c r="J40" i="2"/>
  <c r="G32" i="2"/>
  <c r="G40" i="2"/>
  <c r="E32" i="2"/>
  <c r="E40" i="2"/>
  <c r="H32" i="2"/>
  <c r="U22" i="2" s="1"/>
  <c r="H40" i="2"/>
  <c r="F32" i="2"/>
  <c r="F40" i="2"/>
  <c r="D32" i="2"/>
  <c r="D40" i="2"/>
  <c r="T60" i="34"/>
  <c r="T39" i="34"/>
  <c r="AA10" i="2" l="1"/>
  <c r="Q47" i="2"/>
  <c r="AA23" i="2"/>
  <c r="AA31" i="2"/>
  <c r="AA26" i="2"/>
  <c r="AA29" i="2"/>
  <c r="AA24" i="2"/>
  <c r="AA28" i="2"/>
  <c r="AA30" i="2"/>
  <c r="AA27" i="2"/>
  <c r="AA22" i="2"/>
  <c r="Z26" i="2"/>
  <c r="Z29" i="2"/>
  <c r="Z24" i="2"/>
  <c r="Z27" i="2"/>
  <c r="Z28" i="2"/>
  <c r="Z30" i="2"/>
  <c r="Z23" i="2"/>
  <c r="Z31" i="2"/>
  <c r="Z25" i="2"/>
  <c r="Z22" i="2"/>
  <c r="AA25" i="2"/>
  <c r="AA13" i="2"/>
  <c r="AA8" i="2"/>
  <c r="AA16" i="2"/>
  <c r="AA11" i="2"/>
  <c r="AA14" i="2"/>
  <c r="AA15" i="2"/>
  <c r="AA9" i="2"/>
  <c r="AA12" i="2"/>
  <c r="AA7" i="2"/>
  <c r="H47" i="2"/>
  <c r="U28" i="2"/>
  <c r="U31" i="2"/>
  <c r="U30" i="2"/>
  <c r="U26" i="2"/>
  <c r="U29" i="2"/>
  <c r="U24" i="2"/>
  <c r="U23" i="2"/>
  <c r="U27" i="2"/>
  <c r="U25" i="2"/>
  <c r="G47" i="2"/>
  <c r="J47" i="2"/>
  <c r="D47" i="2"/>
  <c r="E47" i="2"/>
  <c r="F47" i="2"/>
  <c r="T32" i="2"/>
  <c r="U17" i="2"/>
  <c r="T17" i="2"/>
  <c r="T59" i="34"/>
  <c r="Z32" i="2" l="1"/>
  <c r="AA17" i="2"/>
  <c r="AA32" i="2"/>
  <c r="U32" i="2"/>
  <c r="V32" i="2"/>
  <c r="I10" i="39"/>
  <c r="I28" i="39" s="1"/>
  <c r="G29" i="37"/>
  <c r="G15" i="37"/>
  <c r="T15" i="37" s="1"/>
  <c r="T16" i="37" s="1"/>
  <c r="B15" i="37"/>
  <c r="S15" i="37" s="1"/>
  <c r="S16" i="37" s="1"/>
  <c r="Q34" i="36"/>
  <c r="I35" i="36"/>
  <c r="I52" i="36" s="1"/>
  <c r="C44" i="35"/>
  <c r="D44" i="35"/>
  <c r="E44" i="35"/>
  <c r="G44" i="35"/>
  <c r="I44" i="35"/>
  <c r="B44" i="35"/>
  <c r="T15" i="35"/>
  <c r="T16" i="35" s="1"/>
  <c r="B42" i="8"/>
  <c r="C42" i="8"/>
  <c r="D42" i="8"/>
  <c r="B43" i="8"/>
  <c r="C43" i="8"/>
  <c r="D43" i="8"/>
  <c r="B44" i="8"/>
  <c r="C44" i="8"/>
  <c r="D44" i="8"/>
  <c r="B45" i="8"/>
  <c r="C45" i="8"/>
  <c r="D45" i="8"/>
  <c r="B49" i="8"/>
  <c r="B54" i="8"/>
  <c r="C54" i="8"/>
  <c r="D54" i="8"/>
  <c r="G42" i="8"/>
  <c r="I42" i="8"/>
  <c r="G43" i="8"/>
  <c r="I43" i="8"/>
  <c r="G44" i="8"/>
  <c r="I44" i="8"/>
  <c r="G45" i="8"/>
  <c r="I45" i="8"/>
  <c r="G54" i="8"/>
  <c r="I54" i="8"/>
  <c r="T29" i="37" l="1"/>
  <c r="T30" i="37" s="1"/>
  <c r="G43" i="37"/>
  <c r="T29" i="35"/>
  <c r="T30" i="35" s="1"/>
  <c r="G64" i="3"/>
  <c r="G21" i="3"/>
  <c r="U21" i="3" l="1"/>
  <c r="U22" i="3" s="1"/>
  <c r="C38" i="2"/>
  <c r="R30" i="2"/>
  <c r="R29" i="2"/>
  <c r="T47" i="34"/>
  <c r="T53" i="34"/>
  <c r="T57" i="34"/>
  <c r="T54" i="34" l="1"/>
  <c r="T56" i="34"/>
  <c r="T51" i="34"/>
  <c r="T49" i="34"/>
  <c r="T52" i="34"/>
  <c r="T48" i="34"/>
  <c r="R44" i="2"/>
  <c r="Q9" i="39" l="1"/>
  <c r="Q11" i="39"/>
  <c r="Q20" i="39"/>
  <c r="B14" i="39"/>
  <c r="B23" i="39" s="1"/>
  <c r="Q30" i="37"/>
  <c r="Q23" i="37"/>
  <c r="Q24" i="37"/>
  <c r="Q25" i="37"/>
  <c r="Q26" i="37"/>
  <c r="Q9" i="37"/>
  <c r="Q10" i="37"/>
  <c r="Q11" i="37"/>
  <c r="Q12" i="37"/>
  <c r="Q16" i="37"/>
  <c r="Q25" i="36"/>
  <c r="Q27" i="36"/>
  <c r="Q28" i="36"/>
  <c r="Q29" i="36"/>
  <c r="Q30" i="36"/>
  <c r="Q31" i="36"/>
  <c r="Q32" i="36"/>
  <c r="Q36" i="36"/>
  <c r="Q8" i="36"/>
  <c r="Q10" i="36"/>
  <c r="Q11" i="36"/>
  <c r="Q12" i="36"/>
  <c r="Q13" i="36"/>
  <c r="Q14" i="36"/>
  <c r="Q15" i="36"/>
  <c r="Q17" i="36"/>
  <c r="Q19" i="36"/>
  <c r="Q44" i="35" l="1"/>
  <c r="Q37" i="35"/>
  <c r="Q36" i="35"/>
  <c r="G18" i="8"/>
  <c r="G53" i="8" s="1"/>
  <c r="B18" i="8"/>
  <c r="T18" i="8" s="1"/>
  <c r="T19" i="8" s="1"/>
  <c r="C18" i="8"/>
  <c r="D18" i="8"/>
  <c r="E18" i="8"/>
  <c r="I18" i="8"/>
  <c r="I53" i="8" s="1"/>
  <c r="O18" i="8"/>
  <c r="P18" i="8"/>
  <c r="B23" i="8"/>
  <c r="B40" i="8" s="1"/>
  <c r="G42" i="3"/>
  <c r="D11" i="38"/>
  <c r="D18" i="38" s="1"/>
  <c r="D18" i="19"/>
  <c r="AA18" i="8" l="1"/>
  <c r="AA19" i="8" s="1"/>
  <c r="V19" i="8"/>
  <c r="Z18" i="8"/>
  <c r="Z19" i="8" s="1"/>
  <c r="U18" i="8"/>
  <c r="U19" i="8" s="1"/>
  <c r="U42" i="3"/>
  <c r="U43" i="3" s="1"/>
  <c r="C20" i="2"/>
  <c r="C35" i="2" s="1"/>
  <c r="T19" i="39" l="1"/>
  <c r="T20" i="39" s="1"/>
  <c r="S19" i="39"/>
  <c r="S20" i="39" s="1"/>
  <c r="G10" i="39"/>
  <c r="I15" i="37"/>
  <c r="I29" i="37"/>
  <c r="G35" i="36"/>
  <c r="G52" i="36" s="1"/>
  <c r="S15" i="35"/>
  <c r="S16" i="35" s="1"/>
  <c r="Q26" i="8"/>
  <c r="Q27" i="8"/>
  <c r="Q28" i="8"/>
  <c r="Q29" i="8"/>
  <c r="Q31" i="8"/>
  <c r="Q32" i="8"/>
  <c r="Q33" i="8"/>
  <c r="Q34" i="8"/>
  <c r="Q35" i="8"/>
  <c r="Q37" i="8"/>
  <c r="Q25" i="8"/>
  <c r="E42" i="8"/>
  <c r="P42" i="8"/>
  <c r="E43" i="8"/>
  <c r="P43" i="8"/>
  <c r="E44" i="8"/>
  <c r="P44" i="8"/>
  <c r="E45" i="8"/>
  <c r="P45" i="8"/>
  <c r="P46" i="8"/>
  <c r="Q47" i="8"/>
  <c r="Q48" i="8"/>
  <c r="E54" i="8"/>
  <c r="P54" i="8"/>
  <c r="C64" i="3"/>
  <c r="D64" i="3"/>
  <c r="E64" i="3"/>
  <c r="F64" i="3"/>
  <c r="P64" i="3"/>
  <c r="F21" i="3"/>
  <c r="C42" i="3"/>
  <c r="D42" i="3"/>
  <c r="E42" i="3"/>
  <c r="F42" i="3"/>
  <c r="O42" i="3"/>
  <c r="Z42" i="3" s="1"/>
  <c r="P42" i="3"/>
  <c r="AA42" i="3" s="1"/>
  <c r="B42" i="3"/>
  <c r="T21" i="3"/>
  <c r="T22" i="3" s="1"/>
  <c r="C21" i="3"/>
  <c r="D21" i="3"/>
  <c r="E21" i="3"/>
  <c r="O21" i="3"/>
  <c r="Z21" i="3" s="1"/>
  <c r="P21" i="3"/>
  <c r="AA21" i="3" s="1"/>
  <c r="T10" i="39" l="1"/>
  <c r="T11" i="39" s="1"/>
  <c r="G28" i="39"/>
  <c r="Z19" i="39"/>
  <c r="Z20" i="39" s="1"/>
  <c r="Y29" i="35"/>
  <c r="Y30" i="35" s="1"/>
  <c r="Z15" i="35"/>
  <c r="Z16" i="35" s="1"/>
  <c r="Y19" i="39"/>
  <c r="Y20" i="39" s="1"/>
  <c r="U16" i="35"/>
  <c r="Y15" i="35"/>
  <c r="Y16" i="35" s="1"/>
  <c r="AA22" i="3"/>
  <c r="V22" i="3"/>
  <c r="I43" i="37"/>
  <c r="U30" i="35"/>
  <c r="T35" i="36"/>
  <c r="T36" i="36" s="1"/>
  <c r="T42" i="3"/>
  <c r="T43" i="3" s="1"/>
  <c r="AA43" i="3"/>
  <c r="Q29" i="39"/>
  <c r="Q27" i="39"/>
  <c r="Q51" i="8"/>
  <c r="Q49" i="8"/>
  <c r="Q52" i="8"/>
  <c r="Q50" i="8"/>
  <c r="Q15" i="35" l="1"/>
  <c r="Q13" i="8"/>
  <c r="Q14" i="8"/>
  <c r="Q15" i="8"/>
  <c r="Q16" i="8"/>
  <c r="Q17" i="8"/>
  <c r="Q18" i="8"/>
  <c r="Q53" i="36" l="1"/>
  <c r="Q42" i="36"/>
  <c r="Q45" i="36"/>
  <c r="Q46" i="36"/>
  <c r="Q47" i="36"/>
  <c r="Q48" i="36"/>
  <c r="Q49" i="36"/>
  <c r="Q51" i="36"/>
  <c r="Q9" i="35"/>
  <c r="S8" i="4" l="1"/>
  <c r="S9" i="4"/>
  <c r="S10" i="4"/>
  <c r="S11" i="4"/>
  <c r="S12" i="4"/>
  <c r="S13" i="4"/>
  <c r="S17" i="4"/>
  <c r="S18" i="4"/>
  <c r="S19" i="4"/>
  <c r="S20" i="4"/>
  <c r="S27" i="4"/>
  <c r="S7" i="4"/>
  <c r="Q63" i="3" l="1"/>
  <c r="C10" i="39" l="1"/>
  <c r="C15" i="37"/>
  <c r="C29" i="37"/>
  <c r="E20" i="19"/>
  <c r="E21" i="19"/>
  <c r="E22" i="19"/>
  <c r="C35" i="36"/>
  <c r="C52" i="36" s="1"/>
  <c r="Q22" i="35"/>
  <c r="Q23" i="35"/>
  <c r="Q30" i="35"/>
  <c r="Q21" i="35"/>
  <c r="Q8" i="35"/>
  <c r="Q16" i="35"/>
  <c r="Q7" i="35"/>
  <c r="O36" i="8"/>
  <c r="O53" i="8" s="1"/>
  <c r="B36" i="8"/>
  <c r="C36" i="8"/>
  <c r="C53" i="8" s="1"/>
  <c r="D36" i="8"/>
  <c r="D53" i="8" s="1"/>
  <c r="E36" i="8"/>
  <c r="E53" i="8" s="1"/>
  <c r="Q8" i="8"/>
  <c r="Q9" i="8"/>
  <c r="Q10" i="8"/>
  <c r="Q11" i="8"/>
  <c r="Q19" i="8"/>
  <c r="Q7" i="8"/>
  <c r="R9" i="2"/>
  <c r="R10" i="2"/>
  <c r="R16" i="2"/>
  <c r="R17" i="2"/>
  <c r="R8" i="2"/>
  <c r="R24" i="2"/>
  <c r="R25" i="2"/>
  <c r="R31" i="2"/>
  <c r="R32" i="2"/>
  <c r="R23" i="2"/>
  <c r="Q8" i="3"/>
  <c r="Q9" i="3"/>
  <c r="Q10" i="3"/>
  <c r="Q12" i="3"/>
  <c r="Q13" i="3"/>
  <c r="Q14" i="3"/>
  <c r="Q15" i="3"/>
  <c r="Q16" i="3"/>
  <c r="Q17" i="3"/>
  <c r="Q21" i="3"/>
  <c r="Q22" i="3"/>
  <c r="Q7" i="3"/>
  <c r="Q29" i="3"/>
  <c r="Q30" i="3"/>
  <c r="Q31" i="3"/>
  <c r="Q33" i="3"/>
  <c r="Q34" i="3"/>
  <c r="Q35" i="3"/>
  <c r="Q36" i="3"/>
  <c r="Q37" i="3"/>
  <c r="Q42" i="3"/>
  <c r="Q43" i="3"/>
  <c r="Q28" i="3"/>
  <c r="Z36" i="8" l="1"/>
  <c r="Z37" i="8" s="1"/>
  <c r="C43" i="37"/>
  <c r="V37" i="8"/>
  <c r="B53" i="8"/>
  <c r="T36" i="8"/>
  <c r="T37" i="8" s="1"/>
  <c r="Q35" i="35"/>
  <c r="B49" i="3" l="1"/>
  <c r="B64" i="3"/>
  <c r="Q50" i="3"/>
  <c r="Q51" i="3"/>
  <c r="Q52" i="3"/>
  <c r="Q54" i="3"/>
  <c r="Q55" i="3"/>
  <c r="Q56" i="3"/>
  <c r="Q57" i="3"/>
  <c r="Q58" i="3"/>
  <c r="Q59" i="3"/>
  <c r="Q64" i="3"/>
  <c r="C39" i="2"/>
  <c r="C40" i="2"/>
  <c r="C47" i="2"/>
  <c r="D10" i="39" l="1"/>
  <c r="B29" i="39"/>
  <c r="D20" i="38"/>
  <c r="D22" i="38"/>
  <c r="D15" i="37"/>
  <c r="D29" i="37"/>
  <c r="B35" i="37"/>
  <c r="B44" i="37"/>
  <c r="D43" i="37" l="1"/>
  <c r="D20" i="19"/>
  <c r="F20" i="19"/>
  <c r="G20" i="19"/>
  <c r="D21" i="19"/>
  <c r="F21" i="19"/>
  <c r="G21" i="19"/>
  <c r="D22" i="19"/>
  <c r="F22" i="19"/>
  <c r="G22" i="19"/>
  <c r="B41" i="36"/>
  <c r="D35" i="36"/>
  <c r="D52" i="36" s="1"/>
  <c r="B35" i="35"/>
  <c r="P10" i="39" l="1"/>
  <c r="P28" i="39" s="1"/>
  <c r="O10" i="39"/>
  <c r="E10" i="39"/>
  <c r="E28" i="39" s="1"/>
  <c r="B10" i="39"/>
  <c r="Q8" i="39"/>
  <c r="Q7" i="39"/>
  <c r="S15" i="38"/>
  <c r="S8" i="38"/>
  <c r="S13" i="38"/>
  <c r="S6" i="38"/>
  <c r="P29" i="37"/>
  <c r="Z29" i="37" s="1"/>
  <c r="O29" i="37"/>
  <c r="E29" i="37"/>
  <c r="B29" i="37"/>
  <c r="P15" i="37"/>
  <c r="Z15" i="37" s="1"/>
  <c r="O15" i="37"/>
  <c r="Y15" i="37" s="1"/>
  <c r="E15" i="37"/>
  <c r="Q22" i="37"/>
  <c r="Q8" i="37"/>
  <c r="Q21" i="37"/>
  <c r="Q7" i="37"/>
  <c r="B19" i="37"/>
  <c r="B33" i="37" s="1"/>
  <c r="P35" i="36"/>
  <c r="P52" i="36" s="1"/>
  <c r="E35" i="36"/>
  <c r="E52" i="36" s="1"/>
  <c r="B35" i="36"/>
  <c r="B52" i="36" s="1"/>
  <c r="Q24" i="36"/>
  <c r="Q7" i="36"/>
  <c r="B22" i="36"/>
  <c r="B39" i="36" s="1"/>
  <c r="B19" i="35"/>
  <c r="B33" i="35" s="1"/>
  <c r="S10" i="39" l="1"/>
  <c r="S11" i="39" s="1"/>
  <c r="Q28" i="39"/>
  <c r="Z10" i="39"/>
  <c r="Z11" i="39" s="1"/>
  <c r="Q10" i="39"/>
  <c r="O43" i="37"/>
  <c r="Z35" i="36"/>
  <c r="Y18" i="36"/>
  <c r="Y19" i="36" s="1"/>
  <c r="Y10" i="39"/>
  <c r="Y11" i="39" s="1"/>
  <c r="Y29" i="37"/>
  <c r="Y30" i="37" s="1"/>
  <c r="Z18" i="36"/>
  <c r="Z19" i="36" s="1"/>
  <c r="Z29" i="35"/>
  <c r="Z30" i="35" s="1"/>
  <c r="Q29" i="35"/>
  <c r="E43" i="37"/>
  <c r="S29" i="37"/>
  <c r="S30" i="37" s="1"/>
  <c r="B43" i="37"/>
  <c r="Z30" i="37"/>
  <c r="P43" i="37"/>
  <c r="Z36" i="36"/>
  <c r="Y36" i="36"/>
  <c r="S18" i="36"/>
  <c r="S19" i="36" s="1"/>
  <c r="S35" i="36"/>
  <c r="S36" i="36" s="1"/>
  <c r="Z16" i="37"/>
  <c r="Y16" i="37"/>
  <c r="S29" i="35"/>
  <c r="S30" i="35" s="1"/>
  <c r="Q29" i="37"/>
  <c r="Q15" i="37"/>
  <c r="Q35" i="36"/>
  <c r="Q18" i="36"/>
  <c r="Q26" i="39"/>
  <c r="S20" i="38"/>
  <c r="S22" i="38"/>
  <c r="Q41" i="36"/>
  <c r="Q25" i="39"/>
  <c r="Q43" i="37" l="1"/>
  <c r="Q52" i="36"/>
  <c r="D28" i="4"/>
  <c r="D115" i="4" s="1"/>
  <c r="E25" i="34"/>
  <c r="E45" i="34" s="1"/>
  <c r="B26" i="3"/>
  <c r="U28" i="4" l="1"/>
  <c r="U30" i="4"/>
  <c r="U29" i="4"/>
  <c r="B47" i="3"/>
  <c r="T58" i="34" l="1"/>
  <c r="T61" i="34"/>
  <c r="S28" i="4" l="1"/>
  <c r="S29" i="4"/>
  <c r="S30" i="4"/>
  <c r="S21" i="19" l="1"/>
  <c r="S20" i="19"/>
  <c r="S22" i="19"/>
  <c r="Q43" i="8"/>
  <c r="Q44" i="8"/>
  <c r="Q45" i="8"/>
  <c r="Q46" i="8"/>
  <c r="Q54" i="8"/>
  <c r="Q42" i="8"/>
  <c r="Q49" i="3"/>
  <c r="R39" i="2"/>
  <c r="R40" i="2"/>
  <c r="R45" i="2"/>
  <c r="R46" i="2"/>
  <c r="R38" i="2"/>
  <c r="S14" i="19" l="1"/>
  <c r="S15" i="19"/>
  <c r="S7" i="19"/>
  <c r="S8" i="19"/>
  <c r="S13" i="19"/>
  <c r="S6" i="19"/>
  <c r="P36" i="8" l="1"/>
  <c r="P53" i="8" s="1"/>
  <c r="AA36" i="8" l="1"/>
  <c r="AA37" i="8" s="1"/>
  <c r="Q36" i="8"/>
  <c r="Q53" i="8"/>
  <c r="S45" i="4" l="1"/>
  <c r="S39" i="4" l="1"/>
  <c r="S43" i="4"/>
  <c r="R47" i="2"/>
  <c r="S42" i="4" l="1"/>
  <c r="S38" i="4"/>
</calcChain>
</file>

<file path=xl/sharedStrings.xml><?xml version="1.0" encoding="utf-8"?>
<sst xmlns="http://schemas.openxmlformats.org/spreadsheetml/2006/main" count="1725" uniqueCount="182">
  <si>
    <t>Importação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</si>
  <si>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</si>
  <si>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</si>
  <si>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</si>
  <si>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</si>
  <si>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</si>
  <si>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</si>
  <si>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</si>
  <si>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</si>
  <si>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</si>
  <si>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</si>
  <si>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</si>
  <si>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</si>
  <si>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Exportação</t>
  </si>
  <si>
    <t>1ª Trim</t>
  </si>
  <si>
    <t>2º Trim</t>
  </si>
  <si>
    <t>3º Trim</t>
  </si>
  <si>
    <t>4º Trim</t>
  </si>
  <si>
    <t>HL</t>
  </si>
  <si>
    <t>Intra UE</t>
  </si>
  <si>
    <t>Intra + Extra UE</t>
  </si>
  <si>
    <t>Vinho com DO</t>
  </si>
  <si>
    <t>Vinho com IG</t>
  </si>
  <si>
    <t>Vinho</t>
  </si>
  <si>
    <t>Vinho Licoroso</t>
  </si>
  <si>
    <t>Vinhos Espumantes e Espumosos</t>
  </si>
  <si>
    <t>Outros Vinhos e Mostos</t>
  </si>
  <si>
    <t>Total</t>
  </si>
  <si>
    <t>Extra UE</t>
  </si>
  <si>
    <t>Destino</t>
  </si>
  <si>
    <t>FRANCA</t>
  </si>
  <si>
    <t>ANGOLA</t>
  </si>
  <si>
    <t>REINO UNIDO</t>
  </si>
  <si>
    <t>E.U.AMERICA</t>
  </si>
  <si>
    <t>PAISES BAIXOS</t>
  </si>
  <si>
    <t>BELGICA</t>
  </si>
  <si>
    <t>ALEMANHA</t>
  </si>
  <si>
    <t>CANADA</t>
  </si>
  <si>
    <t>BRASIL</t>
  </si>
  <si>
    <t>SUICA</t>
  </si>
  <si>
    <t>ESPANHA</t>
  </si>
  <si>
    <t>SUECIA</t>
  </si>
  <si>
    <t>OUTROS DESTINOS</t>
  </si>
  <si>
    <t>TOTAL</t>
  </si>
  <si>
    <t>Europa Comunitária</t>
  </si>
  <si>
    <t>Engarrafado</t>
  </si>
  <si>
    <t>Branco</t>
  </si>
  <si>
    <t>Tinto</t>
  </si>
  <si>
    <t>Granel</t>
  </si>
  <si>
    <t>Países Terceiros</t>
  </si>
  <si>
    <t>Preço Médio (€ / l)</t>
  </si>
  <si>
    <t>€ / Litro</t>
  </si>
  <si>
    <t>Exportações (1)</t>
  </si>
  <si>
    <t>TVH</t>
  </si>
  <si>
    <t>Importações (2)</t>
  </si>
  <si>
    <t>Saldo [ (1)-(2) ]</t>
  </si>
  <si>
    <t>Cobertura [ (1) / (2) ]</t>
  </si>
  <si>
    <t xml:space="preserve">Evolução anual </t>
  </si>
  <si>
    <t>OUTROS</t>
  </si>
  <si>
    <t>1 - Evolução Recente da Balança Comercial</t>
  </si>
  <si>
    <t>Evolução Recente da Balança Comercial (1.000 €)</t>
  </si>
  <si>
    <t>mês</t>
  </si>
  <si>
    <t>Mês</t>
  </si>
  <si>
    <t>TVH - Taxa de Variação Homóloga</t>
  </si>
  <si>
    <t>Análise Estatistica do Comércio Internacional de Vinho</t>
  </si>
  <si>
    <t>0 - Nota Introdutória</t>
  </si>
  <si>
    <t>Nota</t>
  </si>
  <si>
    <t>jan - dez</t>
  </si>
  <si>
    <t>Evolução das Importações por país de origem</t>
  </si>
  <si>
    <t>Evolução das Importações de Vinho por Mercado / Acondicionamento</t>
  </si>
  <si>
    <t xml:space="preserve">OUTROS </t>
  </si>
  <si>
    <t>Origem</t>
  </si>
  <si>
    <t>Evolução das Importações de Espumantes e Espumosos</t>
  </si>
  <si>
    <t>Evolução das Importações de Espumantes e Espumosos por Mercado de Origem</t>
  </si>
  <si>
    <t>Evolução das Importações de Licorosos por Mercado de Origem</t>
  </si>
  <si>
    <t>Vinho com DOP</t>
  </si>
  <si>
    <t>Vinho com IGP</t>
  </si>
  <si>
    <t>Outros Vinhos / Mostos</t>
  </si>
  <si>
    <t>Intra+ Extra</t>
  </si>
  <si>
    <t>INTA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</si>
  <si>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</si>
  <si>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</si>
  <si>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</si>
  <si>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</si>
  <si>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</si>
  <si>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</si>
  <si>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</si>
  <si>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</si>
  <si>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</si>
  <si>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</si>
  <si>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</si>
  <si>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</si>
  <si>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</si>
  <si>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2014 - Dados Definitivos</t>
  </si>
  <si>
    <t>2016 -  Dados Definitivos</t>
  </si>
  <si>
    <t>Até 2 litros</t>
  </si>
  <si>
    <t>Superior a 2 litros</t>
  </si>
  <si>
    <t>ITALIA</t>
  </si>
  <si>
    <t>2 - Evolução  Mensal e Trimestral das Importações de Portugal</t>
  </si>
  <si>
    <t>4 - Evolução das Importações de Vinho por Mercado / Acondicionamento</t>
  </si>
  <si>
    <t>5 - Importações por Tipo de Produto</t>
  </si>
  <si>
    <t>6 - Evolução das Importações por país de origem</t>
  </si>
  <si>
    <t>3 - Evolução Mensal e Trimestral das Exportações de Portugal</t>
  </si>
  <si>
    <t>Superior a 2 até 10 Litros</t>
  </si>
  <si>
    <t>Superior a 10 litros</t>
  </si>
  <si>
    <t>Vinho (ex-mesa)</t>
  </si>
  <si>
    <t>Vinho com Indicação de Casta</t>
  </si>
  <si>
    <t>Vinho Licoroso com DOP / IGP</t>
  </si>
  <si>
    <t>Vinho Licoroso sem DOP / IGP</t>
  </si>
  <si>
    <t>2017 - Dados Definitivos</t>
  </si>
  <si>
    <t>Peso (%)</t>
  </si>
  <si>
    <t>Peso</t>
  </si>
  <si>
    <t>jan-dez</t>
  </si>
  <si>
    <t>Evolução  Mensal e Trimestral das Exportações</t>
  </si>
  <si>
    <t>Evolução  Mensal e Trimestral das Importações</t>
  </si>
  <si>
    <t>2018 - Dados Definitivos</t>
  </si>
  <si>
    <t>2019 - Dados Definitivos</t>
  </si>
  <si>
    <t>Superior a 2 até 10 litros</t>
  </si>
  <si>
    <t>1.000 €</t>
  </si>
  <si>
    <t>Importações por Tipo de Produto</t>
  </si>
  <si>
    <t>Evolução das Importações de Vinho Tranquilo por Mercado de Origem (sem DO e IG)</t>
  </si>
  <si>
    <t>Evolução das Importações de Vinho Tranquilo Certificado (DO + IG)</t>
  </si>
  <si>
    <t>Evolução das Importações de Vinho Tranquilo Certificado (DO+IG) por Mercado de Origem</t>
  </si>
  <si>
    <t>Evolução das Importações de Vinho Tranquilo Não Certificado (sem DO e IG)</t>
  </si>
  <si>
    <t>21 - Evolução das Importações de Itália por Produto e Acondicionamento</t>
  </si>
  <si>
    <t>20 - Evolução das Importações de França por Produto e Acondicionamento</t>
  </si>
  <si>
    <t>19 - Evolução das Importações de Espanha por Produto e Acondicionamento</t>
  </si>
  <si>
    <t>18 - Evolução das Importações de Licorosos por Mercado de Origem</t>
  </si>
  <si>
    <t>17 - Evolução das Importações de Licorosos</t>
  </si>
  <si>
    <t>16 - Evolução das Importações de Espumantes e Espumosos por Mercado de Origem</t>
  </si>
  <si>
    <t>15 - Evolução das Importações de Espumantes e Espumosos</t>
  </si>
  <si>
    <t>14 - Evolução das Importações de Vinho Tranquilo por Mercado de Origem (sem DO e IG)</t>
  </si>
  <si>
    <t>13 - Evolução das Importações de Vinho Tranquilo Não Certificado (sem DO e IG)</t>
  </si>
  <si>
    <t>8 - Evolução das Importações de Vinho Tranquilo Certificado (DO+IG) por Mercado de Origem</t>
  </si>
  <si>
    <t>7 - Evolução das Importações de Vinho Tranquilo Certificado (DO + IG)</t>
  </si>
  <si>
    <t>Evolução das Importações de Vinho Tranquilo com DO</t>
  </si>
  <si>
    <t>9 - Evolução das Importações de Vinho Tranquilo com DO</t>
  </si>
  <si>
    <t>10 - Evolução das Importações de Vinho Tranquilo com DO por Mercado de Origem</t>
  </si>
  <si>
    <t>11 - Evolução das Importações de Vinho Tranquilo com IG</t>
  </si>
  <si>
    <t>12 - Evolução das Importações de Vinho com IG por Mercado de Origem</t>
  </si>
  <si>
    <t xml:space="preserve">Vinho Certificado </t>
  </si>
  <si>
    <t>Evolução das Importações de Vinho Tranquilo com DO por Mercado de Origem</t>
  </si>
  <si>
    <t>Evolução das Importações de Vinho com IG por Mercado de Origem</t>
  </si>
  <si>
    <t>Evolução das Importações de Vinho Tranquilo com IG</t>
  </si>
  <si>
    <t>DINAMARCA</t>
  </si>
  <si>
    <t>2015 - Dados Definitivos Revistos</t>
  </si>
  <si>
    <t>NOVA ZELANDIA</t>
  </si>
  <si>
    <t>IRLANDA</t>
  </si>
  <si>
    <t>&lt;=2 litros</t>
  </si>
  <si>
    <t>Vinho Licoroso com DOP</t>
  </si>
  <si>
    <t>Superior a 2 litros até 10 litros</t>
  </si>
  <si>
    <t>Total Geral</t>
  </si>
  <si>
    <t>Acondicionamento / Produto</t>
  </si>
  <si>
    <t>Volume (HL)</t>
  </si>
  <si>
    <t>Valor (1000 €)</t>
  </si>
  <si>
    <t>Preço Médio (Euro Litro)</t>
  </si>
  <si>
    <t>&gt; 10 litros</t>
  </si>
  <si>
    <t>&gt;10 lt</t>
  </si>
  <si>
    <t>&gt;10 litros</t>
  </si>
  <si>
    <t>ESPANHA- Evolução das Importações de Espanha por Produto e Acondicionamento</t>
  </si>
  <si>
    <t>FRANÇA - Evolução das Importações por Produto e Acondicionamento</t>
  </si>
  <si>
    <t>ITÁLIA - Evolução das Importações por Produto e Acondicionamento</t>
  </si>
  <si>
    <r>
      <rPr>
        <b/>
        <sz val="11"/>
        <color theme="0"/>
        <rFont val="Symbol"/>
        <family val="1"/>
        <charset val="2"/>
      </rPr>
      <t xml:space="preserve">D             </t>
    </r>
    <r>
      <rPr>
        <b/>
        <sz val="11"/>
        <color theme="0"/>
        <rFont val="Calibri"/>
        <family val="2"/>
      </rPr>
      <t>2024/2023</t>
    </r>
  </si>
  <si>
    <r>
      <rPr>
        <b/>
        <sz val="11"/>
        <color theme="0"/>
        <rFont val="Symbol"/>
        <family val="1"/>
        <charset val="2"/>
      </rPr>
      <t xml:space="preserve">D            </t>
    </r>
    <r>
      <rPr>
        <b/>
        <sz val="11"/>
        <color theme="0"/>
        <rFont val="Calibri"/>
        <family val="2"/>
      </rPr>
      <t>2024 /2023</t>
    </r>
  </si>
  <si>
    <r>
      <rPr>
        <b/>
        <sz val="11"/>
        <color theme="0"/>
        <rFont val="Symbol"/>
        <family val="1"/>
        <charset val="2"/>
      </rPr>
      <t xml:space="preserve">D                   </t>
    </r>
    <r>
      <rPr>
        <b/>
        <sz val="11"/>
        <color theme="0"/>
        <rFont val="Calibri"/>
        <family val="2"/>
      </rPr>
      <t>2024 / 2023</t>
    </r>
  </si>
  <si>
    <r>
      <rPr>
        <b/>
        <sz val="11"/>
        <color theme="0"/>
        <rFont val="Symbol"/>
        <family val="1"/>
        <charset val="2"/>
      </rPr>
      <t xml:space="preserve">D                           </t>
    </r>
    <r>
      <rPr>
        <b/>
        <sz val="11"/>
        <color theme="0"/>
        <rFont val="Calibri"/>
        <family val="2"/>
      </rPr>
      <t>2024 / 2023</t>
    </r>
  </si>
  <si>
    <r>
      <rPr>
        <b/>
        <sz val="11"/>
        <color theme="0"/>
        <rFont val="Symbol"/>
        <family val="1"/>
        <charset val="2"/>
      </rPr>
      <t xml:space="preserve">D                           </t>
    </r>
    <r>
      <rPr>
        <b/>
        <sz val="11"/>
        <color theme="0"/>
        <rFont val="Calibri"/>
        <family val="2"/>
      </rPr>
      <t>2024/ 2023</t>
    </r>
  </si>
  <si>
    <r>
      <rPr>
        <b/>
        <sz val="11"/>
        <color theme="0"/>
        <rFont val="Symbol"/>
        <family val="1"/>
        <charset val="2"/>
      </rPr>
      <t xml:space="preserve">D                  </t>
    </r>
    <r>
      <rPr>
        <b/>
        <sz val="11"/>
        <color theme="0"/>
        <rFont val="Calibri"/>
        <family val="2"/>
      </rPr>
      <t>2024 / 2023</t>
    </r>
  </si>
  <si>
    <r>
      <rPr>
        <b/>
        <sz val="11"/>
        <color theme="0"/>
        <rFont val="Symbol"/>
        <family val="1"/>
        <charset val="2"/>
      </rPr>
      <t>D</t>
    </r>
    <r>
      <rPr>
        <b/>
        <sz val="11"/>
        <color theme="0"/>
        <rFont val="Calibri"/>
        <family val="2"/>
        <scheme val="minor"/>
      </rPr>
      <t xml:space="preserve">                           2024 / 2023</t>
    </r>
  </si>
  <si>
    <t>2007/2024</t>
  </si>
  <si>
    <t>D       2024/2023</t>
  </si>
  <si>
    <t>REINO UNIDO (SEM IRLANDA DO NORTE)</t>
  </si>
  <si>
    <t>ESTONIA</t>
  </si>
  <si>
    <t>POLONIA</t>
  </si>
  <si>
    <t>Evolução das Importações de Licorosos sem DO/IG</t>
  </si>
  <si>
    <t>Peso (Jan-Dez)</t>
  </si>
  <si>
    <t>Importação - 2010 a 2024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</si>
  <si>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</si>
  <si>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</si>
  <si>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</si>
  <si>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</si>
  <si>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2024 - Dados Definitivos (08-08-2025)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</si>
</sst>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.0%"/>
  </numFmts>
  <fonts count="2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Symbol"/>
      <family val="1"/>
      <charset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theme="5" tint="-0.249977111117893"/>
      <name val="Calibri"/>
      <family val="2"/>
    </font>
    <font>
      <b/>
      <sz val="14"/>
      <color theme="1"/>
      <name val="Calibri"/>
      <family val="2"/>
    </font>
    <font>
      <b/>
      <sz val="9"/>
      <color theme="0"/>
      <name val="Symbol"/>
      <family val="1"/>
      <charset val="2"/>
    </font>
    <font>
      <b/>
      <sz val="11"/>
      <name val="Calibri"/>
      <family val="2"/>
    </font>
    <font>
      <b/>
      <sz val="12"/>
      <color theme="4" tint="-0.249977111117893"/>
      <name val="Calibri"/>
      <family val="2"/>
    </font>
    <font>
      <b/>
      <sz val="11"/>
      <color theme="0"/>
      <name val="Calibri"/>
      <family val="1"/>
      <charset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i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1"/>
      <charset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theme="4" tint="0.79998168889431442"/>
      </patternFill>
    </fill>
  </fills>
  <borders count="162">
    <border>
      <left/>
      <right/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 style="medium">
        <color theme="5" tint="-0.24994659260841701"/>
      </left>
      <right/>
      <top/>
      <bottom style="thin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/>
      <bottom style="thin">
        <color theme="0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5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/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thin">
        <color theme="0"/>
      </bottom>
      <diagonal/>
    </border>
    <border>
      <left/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/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4" tint="0.3999755851924192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thin">
        <color theme="4" tint="0.39997558519241921"/>
      </top>
      <bottom/>
      <diagonal/>
    </border>
    <border>
      <left style="medium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/>
      <right style="medium">
        <color theme="8" tint="-0.24994659260841701"/>
      </right>
      <top style="thin">
        <color theme="4" tint="0.39997558519241921"/>
      </top>
      <bottom style="medium">
        <color theme="8" tint="-0.24994659260841701"/>
      </bottom>
      <diagonal/>
    </border>
    <border>
      <left/>
      <right/>
      <top style="thin">
        <color theme="4" tint="0.3999755851924192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4" tint="0.39997558519241921"/>
      </top>
      <bottom style="medium">
        <color theme="8" tint="-0.2499465926084170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thin">
        <color theme="0"/>
      </right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4" tint="0.3999755851924192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4" tint="0.39997558519241921"/>
      </bottom>
      <diagonal/>
    </border>
    <border>
      <left style="thin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thin">
        <color theme="0"/>
      </left>
      <right style="medium">
        <color theme="0"/>
      </right>
      <top style="thin">
        <color theme="4" tint="0.39997558519241921"/>
      </top>
      <bottom/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/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4" tint="0.3999755851924192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4" tint="0.3999755851924192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584">
    <xf numFmtId="0" fontId="0" fillId="0" borderId="0" xfId="0"/>
    <xf numFmtId="0" fontId="0" fillId="0" borderId="3" xfId="0" applyBorder="1"/>
    <xf numFmtId="0" fontId="3" fillId="0" borderId="0" xfId="0" applyFont="1"/>
    <xf numFmtId="164" fontId="0" fillId="0" borderId="0" xfId="0" applyNumberFormat="1"/>
    <xf numFmtId="0" fontId="3" fillId="0" borderId="6" xfId="0" applyFont="1" applyBorder="1"/>
    <xf numFmtId="0" fontId="0" fillId="0" borderId="8" xfId="0" applyBorder="1"/>
    <xf numFmtId="0" fontId="3" fillId="0" borderId="7" xfId="0" applyFont="1" applyBorder="1"/>
    <xf numFmtId="0" fontId="0" fillId="0" borderId="9" xfId="0" applyBorder="1"/>
    <xf numFmtId="3" fontId="0" fillId="0" borderId="0" xfId="0" applyNumberFormat="1"/>
    <xf numFmtId="2" fontId="0" fillId="0" borderId="0" xfId="0" applyNumberFormat="1"/>
    <xf numFmtId="0" fontId="7" fillId="0" borderId="0" xfId="0" applyFont="1"/>
    <xf numFmtId="0" fontId="0" fillId="0" borderId="0" xfId="0" applyAlignment="1">
      <alignment vertical="top" wrapText="1"/>
    </xf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39" xfId="0" applyBorder="1"/>
    <xf numFmtId="0" fontId="0" fillId="0" borderId="32" xfId="0" applyBorder="1"/>
    <xf numFmtId="3" fontId="0" fillId="0" borderId="33" xfId="0" applyNumberFormat="1" applyBorder="1"/>
    <xf numFmtId="164" fontId="12" fillId="0" borderId="0" xfId="0" applyNumberFormat="1" applyFont="1"/>
    <xf numFmtId="0" fontId="0" fillId="0" borderId="47" xfId="0" applyBorder="1"/>
    <xf numFmtId="0" fontId="2" fillId="3" borderId="50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3" fontId="0" fillId="0" borderId="29" xfId="0" applyNumberFormat="1" applyBorder="1"/>
    <xf numFmtId="164" fontId="12" fillId="0" borderId="45" xfId="0" applyNumberFormat="1" applyFont="1" applyBorder="1"/>
    <xf numFmtId="3" fontId="0" fillId="0" borderId="32" xfId="0" applyNumberFormat="1" applyBorder="1"/>
    <xf numFmtId="3" fontId="0" fillId="0" borderId="34" xfId="0" applyNumberFormat="1" applyBorder="1"/>
    <xf numFmtId="164" fontId="12" fillId="0" borderId="46" xfId="0" applyNumberFormat="1" applyFont="1" applyBorder="1"/>
    <xf numFmtId="164" fontId="12" fillId="0" borderId="44" xfId="0" applyNumberFormat="1" applyFont="1" applyBorder="1"/>
    <xf numFmtId="3" fontId="0" fillId="0" borderId="21" xfId="0" applyNumberFormat="1" applyBorder="1"/>
    <xf numFmtId="3" fontId="0" fillId="0" borderId="37" xfId="0" applyNumberFormat="1" applyBorder="1"/>
    <xf numFmtId="164" fontId="12" fillId="0" borderId="47" xfId="0" applyNumberFormat="1" applyFont="1" applyBorder="1"/>
    <xf numFmtId="3" fontId="0" fillId="0" borderId="56" xfId="0" applyNumberFormat="1" applyBorder="1"/>
    <xf numFmtId="164" fontId="3" fillId="0" borderId="0" xfId="0" applyNumberFormat="1" applyFont="1"/>
    <xf numFmtId="0" fontId="0" fillId="0" borderId="21" xfId="0" applyBorder="1"/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3" fontId="0" fillId="0" borderId="35" xfId="0" applyNumberFormat="1" applyBorder="1"/>
    <xf numFmtId="3" fontId="0" fillId="0" borderId="36" xfId="0" applyNumberFormat="1" applyBorder="1"/>
    <xf numFmtId="3" fontId="0" fillId="0" borderId="38" xfId="0" applyNumberFormat="1" applyBorder="1"/>
    <xf numFmtId="0" fontId="3" fillId="0" borderId="51" xfId="0" applyFont="1" applyBorder="1"/>
    <xf numFmtId="0" fontId="3" fillId="0" borderId="27" xfId="0" applyFont="1" applyBorder="1"/>
    <xf numFmtId="3" fontId="3" fillId="0" borderId="64" xfId="0" applyNumberFormat="1" applyFont="1" applyBorder="1"/>
    <xf numFmtId="3" fontId="0" fillId="0" borderId="66" xfId="0" applyNumberFormat="1" applyBorder="1"/>
    <xf numFmtId="0" fontId="3" fillId="0" borderId="53" xfId="0" applyFont="1" applyBorder="1"/>
    <xf numFmtId="0" fontId="0" fillId="0" borderId="41" xfId="0" applyBorder="1"/>
    <xf numFmtId="0" fontId="2" fillId="3" borderId="50" xfId="0" applyFont="1" applyFill="1" applyBorder="1" applyAlignment="1">
      <alignment horizontal="center" vertical="center"/>
    </xf>
    <xf numFmtId="164" fontId="12" fillId="0" borderId="57" xfId="0" applyNumberFormat="1" applyFont="1" applyBorder="1"/>
    <xf numFmtId="164" fontId="12" fillId="0" borderId="41" xfId="0" applyNumberFormat="1" applyFont="1" applyBorder="1"/>
    <xf numFmtId="0" fontId="2" fillId="3" borderId="71" xfId="0" applyFont="1" applyFill="1" applyBorder="1" applyAlignment="1">
      <alignment horizontal="center" vertical="center"/>
    </xf>
    <xf numFmtId="2" fontId="0" fillId="0" borderId="32" xfId="0" applyNumberFormat="1" applyBorder="1"/>
    <xf numFmtId="2" fontId="0" fillId="0" borderId="21" xfId="0" applyNumberFormat="1" applyBorder="1"/>
    <xf numFmtId="2" fontId="3" fillId="0" borderId="51" xfId="0" applyNumberFormat="1" applyFont="1" applyBorder="1"/>
    <xf numFmtId="2" fontId="3" fillId="0" borderId="27" xfId="0" applyNumberFormat="1" applyFont="1" applyBorder="1"/>
    <xf numFmtId="2" fontId="0" fillId="0" borderId="34" xfId="0" applyNumberFormat="1" applyBorder="1"/>
    <xf numFmtId="2" fontId="0" fillId="0" borderId="37" xfId="0" applyNumberFormat="1" applyBorder="1"/>
    <xf numFmtId="0" fontId="2" fillId="3" borderId="24" xfId="0" applyFont="1" applyFill="1" applyBorder="1" applyAlignment="1">
      <alignment horizontal="center" vertical="center"/>
    </xf>
    <xf numFmtId="0" fontId="2" fillId="3" borderId="73" xfId="0" applyFont="1" applyFill="1" applyBorder="1" applyAlignment="1">
      <alignment horizontal="center"/>
    </xf>
    <xf numFmtId="0" fontId="2" fillId="3" borderId="74" xfId="0" applyFont="1" applyFill="1" applyBorder="1" applyAlignment="1">
      <alignment horizontal="center"/>
    </xf>
    <xf numFmtId="0" fontId="2" fillId="3" borderId="75" xfId="0" applyFont="1" applyFill="1" applyBorder="1" applyAlignment="1">
      <alignment horizontal="center" vertical="center"/>
    </xf>
    <xf numFmtId="0" fontId="2" fillId="3" borderId="73" xfId="0" applyFont="1" applyFill="1" applyBorder="1" applyAlignment="1">
      <alignment horizontal="center" vertical="center"/>
    </xf>
    <xf numFmtId="0" fontId="2" fillId="3" borderId="76" xfId="0" applyFont="1" applyFill="1" applyBorder="1" applyAlignment="1">
      <alignment horizontal="center" vertical="center"/>
    </xf>
    <xf numFmtId="0" fontId="2" fillId="3" borderId="76" xfId="0" applyFont="1" applyFill="1" applyBorder="1" applyAlignment="1">
      <alignment horizontal="center"/>
    </xf>
    <xf numFmtId="0" fontId="2" fillId="3" borderId="72" xfId="0" applyFont="1" applyFill="1" applyBorder="1" applyAlignment="1">
      <alignment horizontal="center" vertical="center"/>
    </xf>
    <xf numFmtId="3" fontId="0" fillId="0" borderId="41" xfId="0" applyNumberFormat="1" applyBorder="1"/>
    <xf numFmtId="3" fontId="3" fillId="0" borderId="27" xfId="0" applyNumberFormat="1" applyFont="1" applyBorder="1"/>
    <xf numFmtId="0" fontId="0" fillId="0" borderId="79" xfId="0" applyBorder="1"/>
    <xf numFmtId="0" fontId="0" fillId="0" borderId="82" xfId="0" applyBorder="1"/>
    <xf numFmtId="0" fontId="0" fillId="0" borderId="84" xfId="0" applyBorder="1"/>
    <xf numFmtId="0" fontId="0" fillId="0" borderId="85" xfId="0" applyBorder="1"/>
    <xf numFmtId="3" fontId="0" fillId="0" borderId="82" xfId="0" applyNumberFormat="1" applyBorder="1"/>
    <xf numFmtId="3" fontId="0" fillId="0" borderId="78" xfId="0" applyNumberFormat="1" applyBorder="1"/>
    <xf numFmtId="3" fontId="0" fillId="0" borderId="88" xfId="0" applyNumberFormat="1" applyBorder="1"/>
    <xf numFmtId="0" fontId="0" fillId="0" borderId="90" xfId="0" applyBorder="1"/>
    <xf numFmtId="0" fontId="0" fillId="0" borderId="91" xfId="0" applyBorder="1"/>
    <xf numFmtId="3" fontId="0" fillId="0" borderId="92" xfId="0" applyNumberFormat="1" applyBorder="1"/>
    <xf numFmtId="3" fontId="0" fillId="0" borderId="93" xfId="0" applyNumberFormat="1" applyBorder="1"/>
    <xf numFmtId="3" fontId="0" fillId="0" borderId="94" xfId="0" applyNumberFormat="1" applyBorder="1"/>
    <xf numFmtId="2" fontId="0" fillId="0" borderId="82" xfId="0" applyNumberFormat="1" applyBorder="1"/>
    <xf numFmtId="164" fontId="12" fillId="0" borderId="89" xfId="0" applyNumberFormat="1" applyFont="1" applyBorder="1"/>
    <xf numFmtId="2" fontId="0" fillId="0" borderId="84" xfId="0" applyNumberFormat="1" applyBorder="1"/>
    <xf numFmtId="164" fontId="12" fillId="0" borderId="83" xfId="0" applyNumberFormat="1" applyFont="1" applyBorder="1"/>
    <xf numFmtId="2" fontId="0" fillId="0" borderId="92" xfId="0" applyNumberFormat="1" applyBorder="1"/>
    <xf numFmtId="0" fontId="3" fillId="0" borderId="32" xfId="0" applyFont="1" applyBorder="1"/>
    <xf numFmtId="2" fontId="0" fillId="0" borderId="14" xfId="0" applyNumberFormat="1" applyBorder="1"/>
    <xf numFmtId="2" fontId="0" fillId="0" borderId="29" xfId="0" applyNumberFormat="1" applyBorder="1"/>
    <xf numFmtId="2" fontId="0" fillId="0" borderId="29" xfId="0" applyNumberFormat="1" applyBorder="1" applyProtection="1">
      <protection locked="0"/>
    </xf>
    <xf numFmtId="2" fontId="0" fillId="0" borderId="37" xfId="0" applyNumberFormat="1" applyBorder="1" applyProtection="1">
      <protection locked="0"/>
    </xf>
    <xf numFmtId="2" fontId="0" fillId="0" borderId="28" xfId="0" applyNumberFormat="1" applyBorder="1"/>
    <xf numFmtId="2" fontId="0" fillId="0" borderId="30" xfId="0" applyNumberFormat="1" applyBorder="1"/>
    <xf numFmtId="2" fontId="0" fillId="0" borderId="33" xfId="0" applyNumberFormat="1" applyBorder="1"/>
    <xf numFmtId="2" fontId="0" fillId="0" borderId="35" xfId="0" applyNumberFormat="1" applyBorder="1"/>
    <xf numFmtId="0" fontId="2" fillId="3" borderId="74" xfId="0" applyFont="1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/>
    </xf>
    <xf numFmtId="0" fontId="0" fillId="0" borderId="27" xfId="0" applyBorder="1"/>
    <xf numFmtId="0" fontId="2" fillId="3" borderId="102" xfId="0" applyFont="1" applyFill="1" applyBorder="1" applyAlignment="1">
      <alignment horizontal="center"/>
    </xf>
    <xf numFmtId="3" fontId="0" fillId="0" borderId="98" xfId="0" applyNumberFormat="1" applyBorder="1"/>
    <xf numFmtId="0" fontId="0" fillId="0" borderId="58" xfId="0" applyBorder="1"/>
    <xf numFmtId="2" fontId="3" fillId="0" borderId="53" xfId="0" applyNumberFormat="1" applyFont="1" applyBorder="1"/>
    <xf numFmtId="0" fontId="6" fillId="0" borderId="0" xfId="0" applyFont="1"/>
    <xf numFmtId="0" fontId="0" fillId="0" borderId="104" xfId="0" applyBorder="1"/>
    <xf numFmtId="3" fontId="0" fillId="0" borderId="106" xfId="0" applyNumberFormat="1" applyBorder="1"/>
    <xf numFmtId="3" fontId="0" fillId="0" borderId="108" xfId="0" applyNumberFormat="1" applyBorder="1"/>
    <xf numFmtId="0" fontId="6" fillId="0" borderId="105" xfId="0" applyFont="1" applyBorder="1"/>
    <xf numFmtId="2" fontId="0" fillId="0" borderId="104" xfId="0" applyNumberFormat="1" applyBorder="1"/>
    <xf numFmtId="2" fontId="0" fillId="0" borderId="107" xfId="0" applyNumberFormat="1" applyBorder="1"/>
    <xf numFmtId="164" fontId="12" fillId="0" borderId="103" xfId="0" applyNumberFormat="1" applyFont="1" applyBorder="1"/>
    <xf numFmtId="0" fontId="2" fillId="3" borderId="109" xfId="0" applyFont="1" applyFill="1" applyBorder="1" applyAlignment="1">
      <alignment horizontal="center"/>
    </xf>
    <xf numFmtId="0" fontId="0" fillId="0" borderId="88" xfId="0" applyBorder="1"/>
    <xf numFmtId="3" fontId="0" fillId="0" borderId="110" xfId="0" applyNumberFormat="1" applyBorder="1"/>
    <xf numFmtId="3" fontId="0" fillId="0" borderId="85" xfId="0" applyNumberFormat="1" applyBorder="1"/>
    <xf numFmtId="164" fontId="12" fillId="0" borderId="111" xfId="0" applyNumberFormat="1" applyFont="1" applyBorder="1"/>
    <xf numFmtId="2" fontId="0" fillId="0" borderId="90" xfId="0" applyNumberFormat="1" applyBorder="1"/>
    <xf numFmtId="2" fontId="0" fillId="0" borderId="94" xfId="0" applyNumberFormat="1" applyBorder="1"/>
    <xf numFmtId="0" fontId="0" fillId="0" borderId="51" xfId="0" applyBorder="1"/>
    <xf numFmtId="2" fontId="0" fillId="0" borderId="66" xfId="0" applyNumberFormat="1" applyBorder="1"/>
    <xf numFmtId="4" fontId="3" fillId="0" borderId="64" xfId="0" applyNumberFormat="1" applyFont="1" applyBorder="1"/>
    <xf numFmtId="4" fontId="0" fillId="0" borderId="66" xfId="0" applyNumberFormat="1" applyBorder="1"/>
    <xf numFmtId="4" fontId="0" fillId="0" borderId="110" xfId="0" applyNumberFormat="1" applyBorder="1"/>
    <xf numFmtId="4" fontId="0" fillId="0" borderId="85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6" fontId="3" fillId="0" borderId="0" xfId="0" applyNumberFormat="1" applyFont="1" applyAlignment="1">
      <alignment horizontal="right"/>
    </xf>
    <xf numFmtId="0" fontId="0" fillId="0" borderId="4" xfId="0" applyBorder="1"/>
    <xf numFmtId="0" fontId="0" fillId="0" borderId="10" xfId="0" applyBorder="1"/>
    <xf numFmtId="0" fontId="4" fillId="0" borderId="0" xfId="0" applyFont="1"/>
    <xf numFmtId="3" fontId="4" fillId="0" borderId="0" xfId="0" applyNumberFormat="1" applyFont="1"/>
    <xf numFmtId="0" fontId="2" fillId="3" borderId="26" xfId="0" applyFont="1" applyFill="1" applyBorder="1" applyAlignment="1">
      <alignment horizontal="center"/>
    </xf>
    <xf numFmtId="3" fontId="0" fillId="0" borderId="14" xfId="0" applyNumberFormat="1" applyBorder="1"/>
    <xf numFmtId="3" fontId="3" fillId="0" borderId="51" xfId="0" applyNumberFormat="1" applyFont="1" applyBorder="1"/>
    <xf numFmtId="3" fontId="0" fillId="0" borderId="84" xfId="0" applyNumberFormat="1" applyBorder="1"/>
    <xf numFmtId="0" fontId="2" fillId="3" borderId="21" xfId="0" applyFont="1" applyFill="1" applyBorder="1" applyAlignment="1">
      <alignment horizontal="center"/>
    </xf>
    <xf numFmtId="2" fontId="0" fillId="0" borderId="93" xfId="0" applyNumberFormat="1" applyBorder="1"/>
    <xf numFmtId="3" fontId="0" fillId="0" borderId="28" xfId="0" applyNumberFormat="1" applyBorder="1"/>
    <xf numFmtId="3" fontId="0" fillId="0" borderId="30" xfId="0" applyNumberFormat="1" applyBorder="1"/>
    <xf numFmtId="3" fontId="3" fillId="0" borderId="52" xfId="0" applyNumberFormat="1" applyFont="1" applyBorder="1"/>
    <xf numFmtId="2" fontId="0" fillId="0" borderId="41" xfId="0" applyNumberFormat="1" applyBorder="1"/>
    <xf numFmtId="4" fontId="3" fillId="0" borderId="52" xfId="0" applyNumberFormat="1" applyFon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93" xfId="0" applyNumberFormat="1" applyBorder="1"/>
    <xf numFmtId="4" fontId="0" fillId="0" borderId="21" xfId="0" applyNumberFormat="1" applyBorder="1"/>
    <xf numFmtId="4" fontId="0" fillId="0" borderId="37" xfId="0" applyNumberFormat="1" applyBorder="1"/>
    <xf numFmtId="0" fontId="0" fillId="0" borderId="14" xfId="0" applyBorder="1"/>
    <xf numFmtId="0" fontId="0" fillId="0" borderId="46" xfId="0" applyBorder="1"/>
    <xf numFmtId="3" fontId="0" fillId="0" borderId="51" xfId="0" applyNumberFormat="1" applyBorder="1"/>
    <xf numFmtId="3" fontId="0" fillId="0" borderId="52" xfId="0" applyNumberFormat="1" applyBorder="1"/>
    <xf numFmtId="4" fontId="0" fillId="0" borderId="51" xfId="0" applyNumberFormat="1" applyBorder="1"/>
    <xf numFmtId="4" fontId="0" fillId="0" borderId="52" xfId="0" applyNumberFormat="1" applyBorder="1"/>
    <xf numFmtId="4" fontId="0" fillId="0" borderId="29" xfId="0" applyNumberFormat="1" applyBorder="1"/>
    <xf numFmtId="0" fontId="0" fillId="0" borderId="14" xfId="0" applyBorder="1" applyAlignment="1">
      <alignment horizontal="center"/>
    </xf>
    <xf numFmtId="3" fontId="0" fillId="0" borderId="31" xfId="0" applyNumberFormat="1" applyBorder="1"/>
    <xf numFmtId="4" fontId="0" fillId="0" borderId="14" xfId="0" applyNumberFormat="1" applyBorder="1"/>
    <xf numFmtId="0" fontId="0" fillId="0" borderId="3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3" fontId="3" fillId="0" borderId="56" xfId="0" applyNumberFormat="1" applyFont="1" applyBorder="1"/>
    <xf numFmtId="2" fontId="3" fillId="0" borderId="52" xfId="0" applyNumberFormat="1" applyFont="1" applyBorder="1"/>
    <xf numFmtId="0" fontId="0" fillId="0" borderId="32" xfId="0" applyBorder="1" applyAlignment="1">
      <alignment horizontal="right"/>
    </xf>
    <xf numFmtId="0" fontId="0" fillId="0" borderId="21" xfId="0" applyBorder="1" applyAlignment="1">
      <alignment horizontal="right"/>
    </xf>
    <xf numFmtId="3" fontId="3" fillId="0" borderId="53" xfId="0" applyNumberFormat="1" applyFont="1" applyBorder="1"/>
    <xf numFmtId="3" fontId="0" fillId="0" borderId="87" xfId="0" applyNumberFormat="1" applyBorder="1"/>
    <xf numFmtId="4" fontId="3" fillId="0" borderId="63" xfId="0" applyNumberFormat="1" applyFont="1" applyBorder="1"/>
    <xf numFmtId="4" fontId="0" fillId="0" borderId="63" xfId="0" applyNumberFormat="1" applyBorder="1"/>
    <xf numFmtId="4" fontId="0" fillId="0" borderId="33" xfId="0" applyNumberFormat="1" applyBorder="1"/>
    <xf numFmtId="4" fontId="0" fillId="0" borderId="35" xfId="0" applyNumberFormat="1" applyBorder="1"/>
    <xf numFmtId="3" fontId="0" fillId="0" borderId="107" xfId="0" applyNumberFormat="1" applyBorder="1"/>
    <xf numFmtId="0" fontId="2" fillId="3" borderId="112" xfId="0" applyFont="1" applyFill="1" applyBorder="1" applyAlignment="1">
      <alignment horizontal="center"/>
    </xf>
    <xf numFmtId="3" fontId="0" fillId="0" borderId="97" xfId="0" applyNumberFormat="1" applyBorder="1"/>
    <xf numFmtId="3" fontId="0" fillId="0" borderId="27" xfId="0" applyNumberFormat="1" applyBorder="1"/>
    <xf numFmtId="4" fontId="0" fillId="0" borderId="36" xfId="0" applyNumberFormat="1" applyBorder="1"/>
    <xf numFmtId="4" fontId="0" fillId="0" borderId="38" xfId="0" applyNumberFormat="1" applyBorder="1"/>
    <xf numFmtId="0" fontId="2" fillId="3" borderId="39" xfId="0" applyFont="1" applyFill="1" applyBorder="1" applyAlignment="1">
      <alignment horizontal="center" vertical="center"/>
    </xf>
    <xf numFmtId="0" fontId="2" fillId="3" borderId="116" xfId="0" applyFont="1" applyFill="1" applyBorder="1" applyAlignment="1">
      <alignment horizontal="center" vertical="center"/>
    </xf>
    <xf numFmtId="0" fontId="2" fillId="3" borderId="118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101" xfId="0" applyFont="1" applyFill="1" applyBorder="1" applyAlignment="1">
      <alignment horizontal="center" vertical="center"/>
    </xf>
    <xf numFmtId="0" fontId="2" fillId="3" borderId="120" xfId="0" applyFont="1" applyFill="1" applyBorder="1" applyAlignment="1">
      <alignment horizontal="center" vertical="center"/>
    </xf>
    <xf numFmtId="3" fontId="0" fillId="0" borderId="55" xfId="0" applyNumberFormat="1" applyBorder="1"/>
    <xf numFmtId="164" fontId="0" fillId="0" borderId="33" xfId="0" applyNumberFormat="1" applyBorder="1"/>
    <xf numFmtId="164" fontId="12" fillId="0" borderId="34" xfId="0" applyNumberFormat="1" applyFont="1" applyBorder="1"/>
    <xf numFmtId="164" fontId="12" fillId="0" borderId="54" xfId="0" applyNumberFormat="1" applyFont="1" applyBorder="1"/>
    <xf numFmtId="164" fontId="12" fillId="0" borderId="35" xfId="0" applyNumberFormat="1" applyFont="1" applyBorder="1"/>
    <xf numFmtId="0" fontId="0" fillId="0" borderId="36" xfId="0" applyBorder="1"/>
    <xf numFmtId="164" fontId="12" fillId="0" borderId="37" xfId="0" applyNumberFormat="1" applyFont="1" applyBorder="1"/>
    <xf numFmtId="164" fontId="12" fillId="0" borderId="40" xfId="0" applyNumberFormat="1" applyFont="1" applyBorder="1"/>
    <xf numFmtId="164" fontId="12" fillId="0" borderId="38" xfId="0" applyNumberFormat="1" applyFont="1" applyBorder="1"/>
    <xf numFmtId="3" fontId="0" fillId="0" borderId="54" xfId="0" applyNumberFormat="1" applyBorder="1"/>
    <xf numFmtId="164" fontId="0" fillId="0" borderId="4" xfId="0" applyNumberFormat="1" applyBorder="1"/>
    <xf numFmtId="164" fontId="0" fillId="0" borderId="11" xfId="0" applyNumberFormat="1" applyBorder="1"/>
    <xf numFmtId="164" fontId="0" fillId="0" borderId="5" xfId="0" applyNumberFormat="1" applyBorder="1"/>
    <xf numFmtId="164" fontId="12" fillId="0" borderId="39" xfId="0" applyNumberFormat="1" applyFont="1" applyBorder="1"/>
    <xf numFmtId="6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0" borderId="27" xfId="0" applyFont="1" applyBorder="1" applyAlignment="1">
      <alignment horizontal="center"/>
    </xf>
    <xf numFmtId="0" fontId="5" fillId="0" borderId="27" xfId="0" applyFont="1" applyBorder="1"/>
    <xf numFmtId="0" fontId="12" fillId="0" borderId="51" xfId="0" applyFont="1" applyBorder="1" applyAlignment="1">
      <alignment horizontal="center"/>
    </xf>
    <xf numFmtId="4" fontId="0" fillId="0" borderId="28" xfId="0" applyNumberFormat="1" applyBorder="1"/>
    <xf numFmtId="0" fontId="3" fillId="0" borderId="51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3" borderId="116" xfId="0" applyFont="1" applyFill="1" applyBorder="1" applyAlignment="1">
      <alignment horizontal="center"/>
    </xf>
    <xf numFmtId="0" fontId="2" fillId="3" borderId="125" xfId="0" applyFont="1" applyFill="1" applyBorder="1" applyAlignment="1">
      <alignment horizontal="center" vertical="center"/>
    </xf>
    <xf numFmtId="164" fontId="15" fillId="0" borderId="46" xfId="0" applyNumberFormat="1" applyFont="1" applyBorder="1"/>
    <xf numFmtId="164" fontId="15" fillId="0" borderId="47" xfId="0" applyNumberFormat="1" applyFont="1" applyBorder="1"/>
    <xf numFmtId="164" fontId="3" fillId="4" borderId="63" xfId="0" applyNumberFormat="1" applyFont="1" applyFill="1" applyBorder="1"/>
    <xf numFmtId="164" fontId="3" fillId="4" borderId="52" xfId="0" applyNumberFormat="1" applyFont="1" applyFill="1" applyBorder="1"/>
    <xf numFmtId="164" fontId="3" fillId="4" borderId="56" xfId="0" applyNumberFormat="1" applyFont="1" applyFill="1" applyBorder="1"/>
    <xf numFmtId="164" fontId="0" fillId="4" borderId="33" xfId="0" applyNumberFormat="1" applyFill="1" applyBorder="1"/>
    <xf numFmtId="164" fontId="0" fillId="4" borderId="34" xfId="0" applyNumberFormat="1" applyFill="1" applyBorder="1"/>
    <xf numFmtId="164" fontId="16" fillId="4" borderId="35" xfId="0" applyNumberFormat="1" applyFont="1" applyFill="1" applyBorder="1"/>
    <xf numFmtId="164" fontId="0" fillId="4" borderId="86" xfId="0" applyNumberFormat="1" applyFill="1" applyBorder="1"/>
    <xf numFmtId="164" fontId="0" fillId="4" borderId="93" xfId="0" applyNumberFormat="1" applyFill="1" applyBorder="1"/>
    <xf numFmtId="164" fontId="16" fillId="4" borderId="87" xfId="0" applyNumberFormat="1" applyFont="1" applyFill="1" applyBorder="1"/>
    <xf numFmtId="164" fontId="0" fillId="4" borderId="35" xfId="0" applyNumberFormat="1" applyFill="1" applyBorder="1"/>
    <xf numFmtId="164" fontId="0" fillId="4" borderId="32" xfId="0" applyNumberFormat="1" applyFill="1" applyBorder="1"/>
    <xf numFmtId="164" fontId="0" fillId="4" borderId="29" xfId="0" applyNumberFormat="1" applyFill="1" applyBorder="1"/>
    <xf numFmtId="164" fontId="16" fillId="4" borderId="41" xfId="0" applyNumberFormat="1" applyFont="1" applyFill="1" applyBorder="1"/>
    <xf numFmtId="164" fontId="0" fillId="4" borderId="84" xfId="0" applyNumberFormat="1" applyFill="1" applyBorder="1"/>
    <xf numFmtId="164" fontId="16" fillId="4" borderId="88" xfId="0" applyNumberFormat="1" applyFont="1" applyFill="1" applyBorder="1"/>
    <xf numFmtId="164" fontId="0" fillId="4" borderId="41" xfId="0" applyNumberFormat="1" applyFill="1" applyBorder="1"/>
    <xf numFmtId="164" fontId="0" fillId="4" borderId="21" xfId="0" applyNumberFormat="1" applyFill="1" applyBorder="1"/>
    <xf numFmtId="164" fontId="0" fillId="4" borderId="37" xfId="0" applyNumberFormat="1" applyFill="1" applyBorder="1"/>
    <xf numFmtId="164" fontId="0" fillId="4" borderId="58" xfId="0" applyNumberFormat="1" applyFill="1" applyBorder="1"/>
    <xf numFmtId="0" fontId="2" fillId="3" borderId="63" xfId="0" applyFont="1" applyFill="1" applyBorder="1"/>
    <xf numFmtId="0" fontId="2" fillId="3" borderId="65" xfId="0" applyFont="1" applyFill="1" applyBorder="1"/>
    <xf numFmtId="0" fontId="2" fillId="3" borderId="27" xfId="0" applyFont="1" applyFill="1" applyBorder="1"/>
    <xf numFmtId="3" fontId="2" fillId="3" borderId="126" xfId="0" applyNumberFormat="1" applyFont="1" applyFill="1" applyBorder="1"/>
    <xf numFmtId="3" fontId="2" fillId="3" borderId="127" xfId="0" applyNumberFormat="1" applyFont="1" applyFill="1" applyBorder="1"/>
    <xf numFmtId="164" fontId="2" fillId="3" borderId="53" xfId="0" applyNumberFormat="1" applyFont="1" applyFill="1" applyBorder="1"/>
    <xf numFmtId="3" fontId="2" fillId="3" borderId="128" xfId="0" applyNumberFormat="1" applyFont="1" applyFill="1" applyBorder="1"/>
    <xf numFmtId="3" fontId="6" fillId="0" borderId="66" xfId="0" applyNumberFormat="1" applyFont="1" applyBorder="1"/>
    <xf numFmtId="3" fontId="6" fillId="0" borderId="34" xfId="0" applyNumberFormat="1" applyFont="1" applyBorder="1"/>
    <xf numFmtId="3" fontId="6" fillId="0" borderId="35" xfId="0" applyNumberFormat="1" applyFont="1" applyBorder="1"/>
    <xf numFmtId="164" fontId="17" fillId="0" borderId="46" xfId="0" applyNumberFormat="1" applyFont="1" applyBorder="1"/>
    <xf numFmtId="4" fontId="0" fillId="0" borderId="98" xfId="0" applyNumberFormat="1" applyBorder="1"/>
    <xf numFmtId="164" fontId="0" fillId="4" borderId="87" xfId="0" applyNumberFormat="1" applyFill="1" applyBorder="1"/>
    <xf numFmtId="4" fontId="2" fillId="3" borderId="126" xfId="0" applyNumberFormat="1" applyFont="1" applyFill="1" applyBorder="1"/>
    <xf numFmtId="4" fontId="2" fillId="3" borderId="127" xfId="0" applyNumberFormat="1" applyFont="1" applyFill="1" applyBorder="1"/>
    <xf numFmtId="4" fontId="2" fillId="3" borderId="128" xfId="0" applyNumberFormat="1" applyFont="1" applyFill="1" applyBorder="1"/>
    <xf numFmtId="0" fontId="2" fillId="3" borderId="51" xfId="0" applyFont="1" applyFill="1" applyBorder="1" applyProtection="1">
      <protection locked="0"/>
    </xf>
    <xf numFmtId="0" fontId="2" fillId="3" borderId="27" xfId="0" applyFont="1" applyFill="1" applyBorder="1" applyProtection="1">
      <protection locked="0"/>
    </xf>
    <xf numFmtId="3" fontId="2" fillId="3" borderId="126" xfId="0" applyNumberFormat="1" applyFont="1" applyFill="1" applyBorder="1" applyProtection="1">
      <protection locked="0"/>
    </xf>
    <xf numFmtId="3" fontId="2" fillId="3" borderId="127" xfId="0" applyNumberFormat="1" applyFont="1" applyFill="1" applyBorder="1" applyProtection="1">
      <protection locked="0"/>
    </xf>
    <xf numFmtId="3" fontId="2" fillId="3" borderId="128" xfId="0" applyNumberFormat="1" applyFont="1" applyFill="1" applyBorder="1" applyProtection="1">
      <protection locked="0"/>
    </xf>
    <xf numFmtId="0" fontId="2" fillId="3" borderId="118" xfId="0" applyFont="1" applyFill="1" applyBorder="1" applyAlignment="1">
      <alignment horizontal="center" vertical="center"/>
    </xf>
    <xf numFmtId="164" fontId="2" fillId="3" borderId="21" xfId="0" applyNumberFormat="1" applyFont="1" applyFill="1" applyBorder="1"/>
    <xf numFmtId="164" fontId="2" fillId="3" borderId="58" xfId="0" applyNumberFormat="1" applyFont="1" applyFill="1" applyBorder="1"/>
    <xf numFmtId="164" fontId="2" fillId="3" borderId="23" xfId="0" applyNumberFormat="1" applyFont="1" applyFill="1" applyBorder="1"/>
    <xf numFmtId="0" fontId="2" fillId="3" borderId="51" xfId="0" applyFont="1" applyFill="1" applyBorder="1"/>
    <xf numFmtId="164" fontId="2" fillId="3" borderId="129" xfId="0" applyNumberFormat="1" applyFont="1" applyFill="1" applyBorder="1"/>
    <xf numFmtId="164" fontId="2" fillId="3" borderId="127" xfId="0" applyNumberFormat="1" applyFont="1" applyFill="1" applyBorder="1"/>
    <xf numFmtId="164" fontId="2" fillId="3" borderId="130" xfId="0" applyNumberFormat="1" applyFont="1" applyFill="1" applyBorder="1"/>
    <xf numFmtId="4" fontId="2" fillId="3" borderId="126" xfId="0" applyNumberFormat="1" applyFont="1" applyFill="1" applyBorder="1" applyProtection="1">
      <protection locked="0"/>
    </xf>
    <xf numFmtId="4" fontId="2" fillId="3" borderId="127" xfId="0" applyNumberFormat="1" applyFont="1" applyFill="1" applyBorder="1" applyProtection="1">
      <protection locked="0"/>
    </xf>
    <xf numFmtId="0" fontId="15" fillId="0" borderId="84" xfId="0" applyFont="1" applyBorder="1"/>
    <xf numFmtId="3" fontId="0" fillId="0" borderId="131" xfId="0" applyNumberFormat="1" applyBorder="1"/>
    <xf numFmtId="3" fontId="0" fillId="0" borderId="132" xfId="0" applyNumberFormat="1" applyBorder="1"/>
    <xf numFmtId="0" fontId="3" fillId="0" borderId="79" xfId="0" applyFont="1" applyBorder="1"/>
    <xf numFmtId="3" fontId="3" fillId="0" borderId="80" xfId="0" applyNumberFormat="1" applyFont="1" applyBorder="1"/>
    <xf numFmtId="3" fontId="3" fillId="0" borderId="92" xfId="0" applyNumberFormat="1" applyFont="1" applyBorder="1"/>
    <xf numFmtId="3" fontId="3" fillId="0" borderId="81" xfId="0" applyNumberFormat="1" applyFont="1" applyBorder="1"/>
    <xf numFmtId="0" fontId="3" fillId="0" borderId="84" xfId="0" applyFont="1" applyBorder="1"/>
    <xf numFmtId="3" fontId="3" fillId="0" borderId="86" xfId="0" applyNumberFormat="1" applyFont="1" applyBorder="1"/>
    <xf numFmtId="3" fontId="3" fillId="0" borderId="93" xfId="0" applyNumberFormat="1" applyFont="1" applyBorder="1"/>
    <xf numFmtId="3" fontId="3" fillId="0" borderId="87" xfId="0" applyNumberFormat="1" applyFont="1" applyBorder="1"/>
    <xf numFmtId="0" fontId="3" fillId="0" borderId="85" xfId="0" applyFont="1" applyBorder="1"/>
    <xf numFmtId="0" fontId="2" fillId="3" borderId="125" xfId="0" applyFont="1" applyFill="1" applyBorder="1" applyAlignment="1">
      <alignment horizontal="center"/>
    </xf>
    <xf numFmtId="0" fontId="3" fillId="0" borderId="82" xfId="0" applyFont="1" applyBorder="1"/>
    <xf numFmtId="2" fontId="2" fillId="3" borderId="126" xfId="0" applyNumberFormat="1" applyFont="1" applyFill="1" applyBorder="1"/>
    <xf numFmtId="2" fontId="2" fillId="3" borderId="127" xfId="0" applyNumberFormat="1" applyFont="1" applyFill="1" applyBorder="1"/>
    <xf numFmtId="2" fontId="2" fillId="3" borderId="128" xfId="0" applyNumberFormat="1" applyFont="1" applyFill="1" applyBorder="1"/>
    <xf numFmtId="2" fontId="3" fillId="0" borderId="80" xfId="0" applyNumberFormat="1" applyFont="1" applyBorder="1"/>
    <xf numFmtId="2" fontId="3" fillId="0" borderId="92" xfId="0" applyNumberFormat="1" applyFont="1" applyBorder="1"/>
    <xf numFmtId="2" fontId="3" fillId="0" borderId="81" xfId="0" applyNumberFormat="1" applyFont="1" applyBorder="1"/>
    <xf numFmtId="2" fontId="3" fillId="0" borderId="86" xfId="0" applyNumberFormat="1" applyFont="1" applyBorder="1"/>
    <xf numFmtId="2" fontId="3" fillId="0" borderId="93" xfId="0" applyNumberFormat="1" applyFont="1" applyBorder="1"/>
    <xf numFmtId="2" fontId="3" fillId="0" borderId="87" xfId="0" applyNumberFormat="1" applyFont="1" applyBorder="1"/>
    <xf numFmtId="2" fontId="0" fillId="0" borderId="131" xfId="0" applyNumberFormat="1" applyBorder="1"/>
    <xf numFmtId="2" fontId="0" fillId="0" borderId="36" xfId="0" applyNumberFormat="1" applyBorder="1"/>
    <xf numFmtId="2" fontId="0" fillId="0" borderId="38" xfId="0" applyNumberFormat="1" applyBorder="1"/>
    <xf numFmtId="2" fontId="3" fillId="0" borderId="64" xfId="0" applyNumberFormat="1" applyFont="1" applyBorder="1"/>
    <xf numFmtId="2" fontId="0" fillId="0" borderId="98" xfId="0" applyNumberFormat="1" applyBorder="1"/>
    <xf numFmtId="164" fontId="3" fillId="4" borderId="51" xfId="0" applyNumberFormat="1" applyFont="1" applyFill="1" applyBorder="1"/>
    <xf numFmtId="164" fontId="3" fillId="4" borderId="53" xfId="0" applyNumberFormat="1" applyFont="1" applyFill="1" applyBorder="1"/>
    <xf numFmtId="164" fontId="0" fillId="4" borderId="82" xfId="0" applyNumberFormat="1" applyFill="1" applyBorder="1"/>
    <xf numFmtId="164" fontId="0" fillId="4" borderId="92" xfId="0" applyNumberFormat="1" applyFill="1" applyBorder="1"/>
    <xf numFmtId="164" fontId="0" fillId="4" borderId="78" xfId="0" applyNumberFormat="1" applyFill="1" applyBorder="1"/>
    <xf numFmtId="164" fontId="0" fillId="4" borderId="88" xfId="0" applyNumberFormat="1" applyFill="1" applyBorder="1"/>
    <xf numFmtId="164" fontId="3" fillId="4" borderId="80" xfId="0" applyNumberFormat="1" applyFont="1" applyFill="1" applyBorder="1"/>
    <xf numFmtId="164" fontId="3" fillId="4" borderId="92" xfId="0" applyNumberFormat="1" applyFont="1" applyFill="1" applyBorder="1"/>
    <xf numFmtId="164" fontId="3" fillId="4" borderId="81" xfId="0" applyNumberFormat="1" applyFont="1" applyFill="1" applyBorder="1"/>
    <xf numFmtId="164" fontId="3" fillId="4" borderId="86" xfId="0" applyNumberFormat="1" applyFont="1" applyFill="1" applyBorder="1"/>
    <xf numFmtId="164" fontId="3" fillId="4" borderId="93" xfId="0" applyNumberFormat="1" applyFont="1" applyFill="1" applyBorder="1"/>
    <xf numFmtId="164" fontId="3" fillId="4" borderId="87" xfId="0" applyNumberFormat="1" applyFont="1" applyFill="1" applyBorder="1"/>
    <xf numFmtId="164" fontId="0" fillId="4" borderId="131" xfId="0" applyNumberFormat="1" applyFill="1" applyBorder="1"/>
    <xf numFmtId="164" fontId="0" fillId="4" borderId="94" xfId="0" applyNumberFormat="1" applyFill="1" applyBorder="1"/>
    <xf numFmtId="164" fontId="0" fillId="4" borderId="132" xfId="0" applyNumberFormat="1" applyFill="1" applyBorder="1"/>
    <xf numFmtId="164" fontId="0" fillId="4" borderId="36" xfId="0" applyNumberFormat="1" applyFill="1" applyBorder="1"/>
    <xf numFmtId="164" fontId="0" fillId="4" borderId="38" xfId="0" applyNumberFormat="1" applyFill="1" applyBorder="1"/>
    <xf numFmtId="164" fontId="15" fillId="0" borderId="111" xfId="0" applyNumberFormat="1" applyFont="1" applyBorder="1"/>
    <xf numFmtId="0" fontId="2" fillId="3" borderId="120" xfId="0" applyFont="1" applyFill="1" applyBorder="1" applyAlignment="1">
      <alignment horizontal="center"/>
    </xf>
    <xf numFmtId="164" fontId="0" fillId="4" borderId="34" xfId="0" applyNumberFormat="1" applyFill="1" applyBorder="1" applyProtection="1">
      <protection locked="0"/>
    </xf>
    <xf numFmtId="164" fontId="0" fillId="4" borderId="37" xfId="0" applyNumberFormat="1" applyFill="1" applyBorder="1" applyProtection="1">
      <protection locked="0"/>
    </xf>
    <xf numFmtId="2" fontId="4" fillId="3" borderId="126" xfId="0" applyNumberFormat="1" applyFont="1" applyFill="1" applyBorder="1"/>
    <xf numFmtId="2" fontId="4" fillId="3" borderId="127" xfId="0" applyNumberFormat="1" applyFont="1" applyFill="1" applyBorder="1"/>
    <xf numFmtId="2" fontId="4" fillId="3" borderId="128" xfId="0" applyNumberFormat="1" applyFont="1" applyFill="1" applyBorder="1"/>
    <xf numFmtId="0" fontId="2" fillId="3" borderId="21" xfId="0" applyFont="1" applyFill="1" applyBorder="1"/>
    <xf numFmtId="164" fontId="2" fillId="3" borderId="51" xfId="0" applyNumberFormat="1" applyFont="1" applyFill="1" applyBorder="1"/>
    <xf numFmtId="164" fontId="4" fillId="3" borderId="51" xfId="0" applyNumberFormat="1" applyFont="1" applyFill="1" applyBorder="1"/>
    <xf numFmtId="164" fontId="4" fillId="3" borderId="53" xfId="0" applyNumberFormat="1" applyFont="1" applyFill="1" applyBorder="1"/>
    <xf numFmtId="164" fontId="4" fillId="3" borderId="127" xfId="0" applyNumberFormat="1" applyFont="1" applyFill="1" applyBorder="1"/>
    <xf numFmtId="3" fontId="2" fillId="3" borderId="77" xfId="0" applyNumberFormat="1" applyFont="1" applyFill="1" applyBorder="1"/>
    <xf numFmtId="3" fontId="2" fillId="3" borderId="27" xfId="0" applyNumberFormat="1" applyFont="1" applyFill="1" applyBorder="1"/>
    <xf numFmtId="2" fontId="2" fillId="3" borderId="127" xfId="0" applyNumberFormat="1" applyFont="1" applyFill="1" applyBorder="1" applyProtection="1">
      <protection locked="0"/>
    </xf>
    <xf numFmtId="2" fontId="2" fillId="3" borderId="128" xfId="0" applyNumberFormat="1" applyFont="1" applyFill="1" applyBorder="1" applyProtection="1">
      <protection locked="0"/>
    </xf>
    <xf numFmtId="164" fontId="4" fillId="3" borderId="129" xfId="0" applyNumberFormat="1" applyFont="1" applyFill="1" applyBorder="1"/>
    <xf numFmtId="164" fontId="4" fillId="3" borderId="130" xfId="0" applyNumberFormat="1" applyFont="1" applyFill="1" applyBorder="1"/>
    <xf numFmtId="164" fontId="2" fillId="3" borderId="32" xfId="0" applyNumberFormat="1" applyFont="1" applyFill="1" applyBorder="1"/>
    <xf numFmtId="164" fontId="3" fillId="4" borderId="21" xfId="0" applyNumberFormat="1" applyFont="1" applyFill="1" applyBorder="1"/>
    <xf numFmtId="164" fontId="3" fillId="4" borderId="37" xfId="0" applyNumberFormat="1" applyFont="1" applyFill="1" applyBorder="1"/>
    <xf numFmtId="164" fontId="3" fillId="4" borderId="58" xfId="0" applyNumberFormat="1" applyFont="1" applyFill="1" applyBorder="1"/>
    <xf numFmtId="164" fontId="0" fillId="4" borderId="51" xfId="0" applyNumberFormat="1" applyFill="1" applyBorder="1"/>
    <xf numFmtId="164" fontId="0" fillId="4" borderId="52" xfId="0" applyNumberFormat="1" applyFill="1" applyBorder="1"/>
    <xf numFmtId="164" fontId="0" fillId="4" borderId="53" xfId="0" applyNumberFormat="1" applyFill="1" applyBorder="1"/>
    <xf numFmtId="0" fontId="0" fillId="5" borderId="0" xfId="0" applyFill="1"/>
    <xf numFmtId="0" fontId="13" fillId="5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0" fontId="8" fillId="5" borderId="0" xfId="1" applyFill="1"/>
    <xf numFmtId="164" fontId="3" fillId="4" borderId="65" xfId="0" applyNumberFormat="1" applyFont="1" applyFill="1" applyBorder="1"/>
    <xf numFmtId="164" fontId="0" fillId="4" borderId="54" xfId="0" applyNumberFormat="1" applyFill="1" applyBorder="1"/>
    <xf numFmtId="164" fontId="0" fillId="4" borderId="133" xfId="0" applyNumberFormat="1" applyFill="1" applyBorder="1"/>
    <xf numFmtId="0" fontId="2" fillId="3" borderId="109" xfId="0" applyFont="1" applyFill="1" applyBorder="1" applyAlignment="1">
      <alignment horizontal="center" vertical="center"/>
    </xf>
    <xf numFmtId="164" fontId="0" fillId="4" borderId="104" xfId="0" applyNumberFormat="1" applyFill="1" applyBorder="1"/>
    <xf numFmtId="164" fontId="0" fillId="4" borderId="107" xfId="0" applyNumberFormat="1" applyFill="1" applyBorder="1"/>
    <xf numFmtId="164" fontId="0" fillId="4" borderId="134" xfId="0" applyNumberFormat="1" applyFill="1" applyBorder="1"/>
    <xf numFmtId="2" fontId="0" fillId="0" borderId="51" xfId="0" applyNumberFormat="1" applyBorder="1"/>
    <xf numFmtId="2" fontId="0" fillId="0" borderId="52" xfId="0" applyNumberFormat="1" applyBorder="1"/>
    <xf numFmtId="0" fontId="2" fillId="0" borderId="122" xfId="0" applyFont="1" applyBorder="1" applyAlignment="1">
      <alignment vertical="center"/>
    </xf>
    <xf numFmtId="4" fontId="0" fillId="0" borderId="64" xfId="0" applyNumberFormat="1" applyBorder="1"/>
    <xf numFmtId="164" fontId="15" fillId="0" borderId="83" xfId="0" applyNumberFormat="1" applyFont="1" applyBorder="1"/>
    <xf numFmtId="164" fontId="15" fillId="0" borderId="44" xfId="0" applyNumberFormat="1" applyFont="1" applyBorder="1"/>
    <xf numFmtId="4" fontId="2" fillId="3" borderId="22" xfId="0" applyNumberFormat="1" applyFont="1" applyFill="1" applyBorder="1"/>
    <xf numFmtId="4" fontId="2" fillId="3" borderId="23" xfId="0" applyNumberFormat="1" applyFont="1" applyFill="1" applyBorder="1"/>
    <xf numFmtId="4" fontId="2" fillId="3" borderId="24" xfId="0" applyNumberFormat="1" applyFont="1" applyFill="1" applyBorder="1"/>
    <xf numFmtId="4" fontId="0" fillId="0" borderId="86" xfId="0" applyNumberFormat="1" applyBorder="1"/>
    <xf numFmtId="164" fontId="0" fillId="4" borderId="30" xfId="0" applyNumberFormat="1" applyFill="1" applyBorder="1"/>
    <xf numFmtId="4" fontId="3" fillId="0" borderId="51" xfId="0" applyNumberFormat="1" applyFont="1" applyBorder="1"/>
    <xf numFmtId="4" fontId="3" fillId="0" borderId="53" xfId="0" applyNumberFormat="1" applyFont="1" applyBorder="1"/>
    <xf numFmtId="4" fontId="0" fillId="0" borderId="82" xfId="0" applyNumberFormat="1" applyBorder="1"/>
    <xf numFmtId="4" fontId="0" fillId="0" borderId="92" xfId="0" applyNumberFormat="1" applyBorder="1"/>
    <xf numFmtId="4" fontId="0" fillId="0" borderId="78" xfId="0" applyNumberFormat="1" applyBorder="1"/>
    <xf numFmtId="4" fontId="0" fillId="0" borderId="41" xfId="0" applyNumberFormat="1" applyBorder="1"/>
    <xf numFmtId="4" fontId="0" fillId="0" borderId="84" xfId="0" applyNumberFormat="1" applyBorder="1"/>
    <xf numFmtId="4" fontId="0" fillId="0" borderId="88" xfId="0" applyNumberFormat="1" applyBorder="1"/>
    <xf numFmtId="4" fontId="0" fillId="0" borderId="87" xfId="0" applyNumberFormat="1" applyBorder="1"/>
    <xf numFmtId="4" fontId="3" fillId="0" borderId="80" xfId="0" applyNumberFormat="1" applyFont="1" applyBorder="1"/>
    <xf numFmtId="4" fontId="3" fillId="0" borderId="92" xfId="0" applyNumberFormat="1" applyFont="1" applyBorder="1"/>
    <xf numFmtId="4" fontId="3" fillId="0" borderId="81" xfId="0" applyNumberFormat="1" applyFont="1" applyBorder="1"/>
    <xf numFmtId="4" fontId="3" fillId="0" borderId="86" xfId="0" applyNumberFormat="1" applyFont="1" applyBorder="1"/>
    <xf numFmtId="4" fontId="3" fillId="0" borderId="93" xfId="0" applyNumberFormat="1" applyFont="1" applyBorder="1"/>
    <xf numFmtId="4" fontId="3" fillId="0" borderId="87" xfId="0" applyNumberFormat="1" applyFont="1" applyBorder="1"/>
    <xf numFmtId="4" fontId="0" fillId="0" borderId="131" xfId="0" applyNumberFormat="1" applyBorder="1"/>
    <xf numFmtId="4" fontId="0" fillId="0" borderId="94" xfId="0" applyNumberFormat="1" applyBorder="1"/>
    <xf numFmtId="4" fontId="0" fillId="0" borderId="132" xfId="0" applyNumberFormat="1" applyBorder="1"/>
    <xf numFmtId="4" fontId="0" fillId="0" borderId="0" xfId="0" applyNumberFormat="1"/>
    <xf numFmtId="4" fontId="3" fillId="0" borderId="27" xfId="0" applyNumberFormat="1" applyFont="1" applyBorder="1"/>
    <xf numFmtId="3" fontId="0" fillId="0" borderId="39" xfId="0" applyNumberFormat="1" applyBorder="1"/>
    <xf numFmtId="0" fontId="0" fillId="0" borderId="0" xfId="0" applyAlignment="1">
      <alignment horizontal="left" indent="1"/>
    </xf>
    <xf numFmtId="0" fontId="19" fillId="0" borderId="27" xfId="0" applyFont="1" applyBorder="1" applyAlignment="1">
      <alignment horizontal="left"/>
    </xf>
    <xf numFmtId="164" fontId="3" fillId="4" borderId="32" xfId="0" applyNumberFormat="1" applyFont="1" applyFill="1" applyBorder="1"/>
    <xf numFmtId="164" fontId="3" fillId="4" borderId="34" xfId="0" applyNumberFormat="1" applyFont="1" applyFill="1" applyBorder="1"/>
    <xf numFmtId="2" fontId="0" fillId="0" borderId="58" xfId="0" applyNumberFormat="1" applyBorder="1"/>
    <xf numFmtId="0" fontId="0" fillId="0" borderId="39" xfId="0" applyBorder="1" applyAlignment="1">
      <alignment horizontal="left" indent="1"/>
    </xf>
    <xf numFmtId="3" fontId="19" fillId="0" borderId="52" xfId="0" applyNumberFormat="1" applyFont="1" applyBorder="1"/>
    <xf numFmtId="3" fontId="19" fillId="0" borderId="53" xfId="0" applyNumberFormat="1" applyFont="1" applyBorder="1"/>
    <xf numFmtId="3" fontId="0" fillId="0" borderId="58" xfId="0" applyNumberFormat="1" applyBorder="1"/>
    <xf numFmtId="3" fontId="19" fillId="0" borderId="51" xfId="0" applyNumberFormat="1" applyFont="1" applyBorder="1"/>
    <xf numFmtId="3" fontId="0" fillId="0" borderId="32" xfId="0" applyNumberFormat="1" applyBorder="1" applyAlignment="1">
      <alignment horizontal="left" indent="1"/>
    </xf>
    <xf numFmtId="0" fontId="18" fillId="6" borderId="139" xfId="0" applyFont="1" applyFill="1" applyBorder="1" applyAlignment="1">
      <alignment horizontal="center" vertical="center"/>
    </xf>
    <xf numFmtId="0" fontId="18" fillId="6" borderId="140" xfId="0" applyFont="1" applyFill="1" applyBorder="1" applyAlignment="1">
      <alignment horizontal="center" vertical="center"/>
    </xf>
    <xf numFmtId="0" fontId="18" fillId="3" borderId="140" xfId="0" applyFont="1" applyFill="1" applyBorder="1" applyAlignment="1">
      <alignment horizontal="center" vertical="center"/>
    </xf>
    <xf numFmtId="0" fontId="18" fillId="6" borderId="136" xfId="0" applyFont="1" applyFill="1" applyBorder="1" applyAlignment="1">
      <alignment horizontal="left"/>
    </xf>
    <xf numFmtId="164" fontId="3" fillId="4" borderId="35" xfId="0" applyNumberFormat="1" applyFont="1" applyFill="1" applyBorder="1"/>
    <xf numFmtId="164" fontId="2" fillId="3" borderId="46" xfId="0" applyNumberFormat="1" applyFont="1" applyFill="1" applyBorder="1"/>
    <xf numFmtId="0" fontId="19" fillId="0" borderId="142" xfId="0" applyFont="1" applyBorder="1" applyAlignment="1">
      <alignment horizontal="left"/>
    </xf>
    <xf numFmtId="3" fontId="19" fillId="0" borderId="143" xfId="0" applyNumberFormat="1" applyFont="1" applyBorder="1"/>
    <xf numFmtId="3" fontId="19" fillId="0" borderId="137" xfId="0" applyNumberFormat="1" applyFont="1" applyBorder="1"/>
    <xf numFmtId="3" fontId="19" fillId="0" borderId="141" xfId="0" applyNumberFormat="1" applyFont="1" applyBorder="1"/>
    <xf numFmtId="2" fontId="19" fillId="0" borderId="142" xfId="0" applyNumberFormat="1" applyFont="1" applyBorder="1" applyAlignment="1">
      <alignment horizontal="left"/>
    </xf>
    <xf numFmtId="2" fontId="19" fillId="0" borderId="143" xfId="0" applyNumberFormat="1" applyFont="1" applyBorder="1"/>
    <xf numFmtId="2" fontId="19" fillId="0" borderId="137" xfId="0" applyNumberFormat="1" applyFont="1" applyBorder="1"/>
    <xf numFmtId="2" fontId="19" fillId="0" borderId="141" xfId="0" applyNumberFormat="1" applyFont="1" applyBorder="1"/>
    <xf numFmtId="2" fontId="0" fillId="0" borderId="0" xfId="0" applyNumberFormat="1" applyAlignment="1">
      <alignment horizontal="left" indent="1"/>
    </xf>
    <xf numFmtId="2" fontId="19" fillId="0" borderId="27" xfId="0" applyNumberFormat="1" applyFont="1" applyBorder="1" applyAlignment="1">
      <alignment horizontal="left"/>
    </xf>
    <xf numFmtId="2" fontId="19" fillId="0" borderId="51" xfId="0" applyNumberFormat="1" applyFont="1" applyBorder="1"/>
    <xf numFmtId="2" fontId="19" fillId="0" borderId="52" xfId="0" applyNumberFormat="1" applyFont="1" applyBorder="1"/>
    <xf numFmtId="2" fontId="19" fillId="0" borderId="53" xfId="0" applyNumberFormat="1" applyFont="1" applyBorder="1"/>
    <xf numFmtId="2" fontId="0" fillId="0" borderId="32" xfId="0" applyNumberFormat="1" applyBorder="1" applyAlignment="1">
      <alignment horizontal="left" indent="1"/>
    </xf>
    <xf numFmtId="2" fontId="3" fillId="0" borderId="0" xfId="0" applyNumberFormat="1" applyFont="1"/>
    <xf numFmtId="2" fontId="18" fillId="6" borderId="136" xfId="0" applyNumberFormat="1" applyFont="1" applyFill="1" applyBorder="1" applyAlignment="1">
      <alignment horizontal="left"/>
    </xf>
    <xf numFmtId="2" fontId="0" fillId="0" borderId="39" xfId="0" applyNumberFormat="1" applyBorder="1"/>
    <xf numFmtId="2" fontId="0" fillId="0" borderId="39" xfId="0" applyNumberFormat="1" applyBorder="1" applyAlignment="1">
      <alignment horizontal="left" indent="1"/>
    </xf>
    <xf numFmtId="3" fontId="18" fillId="6" borderId="147" xfId="0" applyNumberFormat="1" applyFont="1" applyFill="1" applyBorder="1"/>
    <xf numFmtId="0" fontId="0" fillId="0" borderId="58" xfId="0" applyBorder="1" applyAlignment="1">
      <alignment horizontal="left" indent="1"/>
    </xf>
    <xf numFmtId="2" fontId="0" fillId="0" borderId="148" xfId="0" applyNumberFormat="1" applyBorder="1"/>
    <xf numFmtId="2" fontId="18" fillId="6" borderId="146" xfId="0" applyNumberFormat="1" applyFont="1" applyFill="1" applyBorder="1"/>
    <xf numFmtId="2" fontId="18" fillId="6" borderId="147" xfId="0" applyNumberFormat="1" applyFont="1" applyFill="1" applyBorder="1"/>
    <xf numFmtId="2" fontId="18" fillId="3" borderId="147" xfId="0" applyNumberFormat="1" applyFont="1" applyFill="1" applyBorder="1"/>
    <xf numFmtId="164" fontId="3" fillId="4" borderId="38" xfId="0" applyNumberFormat="1" applyFont="1" applyFill="1" applyBorder="1"/>
    <xf numFmtId="0" fontId="18" fillId="6" borderId="149" xfId="0" applyFont="1" applyFill="1" applyBorder="1" applyAlignment="1">
      <alignment horizontal="center" vertical="center"/>
    </xf>
    <xf numFmtId="164" fontId="15" fillId="0" borderId="45" xfId="0" applyNumberFormat="1" applyFont="1" applyBorder="1"/>
    <xf numFmtId="164" fontId="2" fillId="3" borderId="57" xfId="0" applyNumberFormat="1" applyFont="1" applyFill="1" applyBorder="1"/>
    <xf numFmtId="2" fontId="18" fillId="6" borderId="150" xfId="0" applyNumberFormat="1" applyFont="1" applyFill="1" applyBorder="1"/>
    <xf numFmtId="3" fontId="18" fillId="6" borderId="150" xfId="0" applyNumberFormat="1" applyFont="1" applyFill="1" applyBorder="1"/>
    <xf numFmtId="164" fontId="2" fillId="3" borderId="44" xfId="0" applyNumberFormat="1" applyFont="1" applyFill="1" applyBorder="1"/>
    <xf numFmtId="164" fontId="0" fillId="4" borderId="66" xfId="0" applyNumberFormat="1" applyFill="1" applyBorder="1"/>
    <xf numFmtId="164" fontId="0" fillId="4" borderId="110" xfId="0" applyNumberFormat="1" applyFill="1" applyBorder="1"/>
    <xf numFmtId="164" fontId="0" fillId="4" borderId="98" xfId="0" applyNumberFormat="1" applyFill="1" applyBorder="1"/>
    <xf numFmtId="4" fontId="0" fillId="0" borderId="30" xfId="0" applyNumberFormat="1" applyBorder="1"/>
    <xf numFmtId="164" fontId="0" fillId="0" borderId="41" xfId="0" applyNumberFormat="1" applyBorder="1"/>
    <xf numFmtId="164" fontId="4" fillId="3" borderId="46" xfId="0" applyNumberFormat="1" applyFont="1" applyFill="1" applyBorder="1"/>
    <xf numFmtId="164" fontId="0" fillId="4" borderId="35" xfId="0" applyNumberFormat="1" applyFill="1" applyBorder="1" applyProtection="1">
      <protection locked="0"/>
    </xf>
    <xf numFmtId="4" fontId="19" fillId="0" borderId="143" xfId="0" applyNumberFormat="1" applyFont="1" applyBorder="1"/>
    <xf numFmtId="4" fontId="19" fillId="0" borderId="137" xfId="0" applyNumberFormat="1" applyFont="1" applyBorder="1"/>
    <xf numFmtId="4" fontId="19" fillId="0" borderId="141" xfId="0" applyNumberFormat="1" applyFont="1" applyBorder="1"/>
    <xf numFmtId="4" fontId="19" fillId="0" borderId="51" xfId="0" applyNumberFormat="1" applyFont="1" applyBorder="1"/>
    <xf numFmtId="4" fontId="19" fillId="0" borderId="52" xfId="0" applyNumberFormat="1" applyFont="1" applyBorder="1"/>
    <xf numFmtId="4" fontId="19" fillId="0" borderId="53" xfId="0" applyNumberFormat="1" applyFont="1" applyBorder="1"/>
    <xf numFmtId="4" fontId="0" fillId="0" borderId="32" xfId="0" applyNumberFormat="1" applyBorder="1" applyAlignment="1">
      <alignment horizontal="left" indent="1"/>
    </xf>
    <xf numFmtId="4" fontId="18" fillId="6" borderId="146" xfId="0" applyNumberFormat="1" applyFont="1" applyFill="1" applyBorder="1"/>
    <xf numFmtId="4" fontId="18" fillId="6" borderId="147" xfId="0" applyNumberFormat="1" applyFont="1" applyFill="1" applyBorder="1"/>
    <xf numFmtId="4" fontId="18" fillId="3" borderId="147" xfId="0" applyNumberFormat="1" applyFont="1" applyFill="1" applyBorder="1"/>
    <xf numFmtId="4" fontId="18" fillId="6" borderId="138" xfId="0" applyNumberFormat="1" applyFont="1" applyFill="1" applyBorder="1"/>
    <xf numFmtId="0" fontId="2" fillId="3" borderId="57" xfId="0" applyFont="1" applyFill="1" applyBorder="1" applyAlignment="1">
      <alignment horizontal="center"/>
    </xf>
    <xf numFmtId="0" fontId="4" fillId="0" borderId="45" xfId="0" applyFont="1" applyBorder="1"/>
    <xf numFmtId="0" fontId="4" fillId="0" borderId="35" xfId="0" applyFont="1" applyBorder="1"/>
    <xf numFmtId="0" fontId="2" fillId="3" borderId="58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/>
    </xf>
    <xf numFmtId="0" fontId="0" fillId="0" borderId="57" xfId="0" applyBorder="1"/>
    <xf numFmtId="0" fontId="2" fillId="3" borderId="42" xfId="0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/>
    </xf>
    <xf numFmtId="0" fontId="5" fillId="0" borderId="31" xfId="0" applyFont="1" applyBorder="1"/>
    <xf numFmtId="3" fontId="2" fillId="3" borderId="151" xfId="0" applyNumberFormat="1" applyFont="1" applyFill="1" applyBorder="1"/>
    <xf numFmtId="164" fontId="2" fillId="3" borderId="152" xfId="0" applyNumberFormat="1" applyFont="1" applyFill="1" applyBorder="1"/>
    <xf numFmtId="3" fontId="2" fillId="3" borderId="153" xfId="0" applyNumberFormat="1" applyFont="1" applyFill="1" applyBorder="1"/>
    <xf numFmtId="3" fontId="2" fillId="3" borderId="152" xfId="0" applyNumberFormat="1" applyFont="1" applyFill="1" applyBorder="1"/>
    <xf numFmtId="3" fontId="3" fillId="0" borderId="82" xfId="0" applyNumberFormat="1" applyFont="1" applyBorder="1"/>
    <xf numFmtId="3" fontId="3" fillId="0" borderId="84" xfId="0" applyNumberFormat="1" applyFont="1" applyBorder="1"/>
    <xf numFmtId="3" fontId="0" fillId="0" borderId="90" xfId="0" applyNumberFormat="1" applyBorder="1"/>
    <xf numFmtId="3" fontId="3" fillId="0" borderId="154" xfId="0" applyNumberFormat="1" applyFont="1" applyBorder="1"/>
    <xf numFmtId="3" fontId="3" fillId="0" borderId="110" xfId="0" applyNumberFormat="1" applyFont="1" applyBorder="1"/>
    <xf numFmtId="3" fontId="0" fillId="0" borderId="155" xfId="0" applyNumberFormat="1" applyBorder="1"/>
    <xf numFmtId="3" fontId="2" fillId="3" borderId="156" xfId="0" applyNumberFormat="1" applyFont="1" applyFill="1" applyBorder="1"/>
    <xf numFmtId="164" fontId="12" fillId="0" borderId="30" xfId="0" applyNumberFormat="1" applyFont="1" applyBorder="1"/>
    <xf numFmtId="3" fontId="18" fillId="6" borderId="157" xfId="0" applyNumberFormat="1" applyFont="1" applyFill="1" applyBorder="1"/>
    <xf numFmtId="164" fontId="3" fillId="4" borderId="36" xfId="0" applyNumberFormat="1" applyFont="1" applyFill="1" applyBorder="1"/>
    <xf numFmtId="4" fontId="0" fillId="0" borderId="158" xfId="0" applyNumberFormat="1" applyBorder="1"/>
    <xf numFmtId="4" fontId="0" fillId="0" borderId="159" xfId="0" applyNumberFormat="1" applyBorder="1"/>
    <xf numFmtId="164" fontId="2" fillId="3" borderId="41" xfId="0" applyNumberFormat="1" applyFont="1" applyFill="1" applyBorder="1"/>
    <xf numFmtId="164" fontId="2" fillId="3" borderId="73" xfId="0" applyNumberFormat="1" applyFont="1" applyFill="1" applyBorder="1"/>
    <xf numFmtId="164" fontId="3" fillId="4" borderId="33" xfId="0" applyNumberFormat="1" applyFont="1" applyFill="1" applyBorder="1"/>
    <xf numFmtId="164" fontId="3" fillId="4" borderId="98" xfId="0" applyNumberFormat="1" applyFont="1" applyFill="1" applyBorder="1"/>
    <xf numFmtId="164" fontId="3" fillId="4" borderId="64" xfId="0" applyNumberFormat="1" applyFont="1" applyFill="1" applyBorder="1"/>
    <xf numFmtId="164" fontId="2" fillId="3" borderId="0" xfId="0" applyNumberFormat="1" applyFont="1" applyFill="1"/>
    <xf numFmtId="164" fontId="2" fillId="3" borderId="33" xfId="0" applyNumberFormat="1" applyFont="1" applyFill="1" applyBorder="1"/>
    <xf numFmtId="0" fontId="2" fillId="3" borderId="160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0" fontId="2" fillId="3" borderId="3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99" xfId="0" applyFont="1" applyFill="1" applyBorder="1" applyAlignment="1">
      <alignment horizontal="center" vertical="center" wrapText="1"/>
    </xf>
    <xf numFmtId="0" fontId="2" fillId="3" borderId="101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73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11" fillId="3" borderId="48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121" xfId="0" applyFont="1" applyFill="1" applyBorder="1" applyAlignment="1">
      <alignment horizontal="center" vertical="center" wrapText="1"/>
    </xf>
    <xf numFmtId="0" fontId="11" fillId="3" borderId="122" xfId="0" applyFont="1" applyFill="1" applyBorder="1" applyAlignment="1">
      <alignment horizontal="center" vertical="center" wrapText="1"/>
    </xf>
    <xf numFmtId="0" fontId="2" fillId="3" borderId="69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99" xfId="0" applyFont="1" applyFill="1" applyBorder="1" applyAlignment="1">
      <alignment horizontal="center"/>
    </xf>
    <xf numFmtId="0" fontId="2" fillId="3" borderId="123" xfId="0" applyFont="1" applyFill="1" applyBorder="1" applyAlignment="1">
      <alignment horizontal="center"/>
    </xf>
    <xf numFmtId="0" fontId="2" fillId="3" borderId="70" xfId="0" applyFont="1" applyFill="1" applyBorder="1" applyAlignment="1">
      <alignment horizontal="center"/>
    </xf>
    <xf numFmtId="0" fontId="2" fillId="3" borderId="61" xfId="0" applyFont="1" applyFill="1" applyBorder="1" applyAlignment="1">
      <alignment horizontal="center"/>
    </xf>
    <xf numFmtId="0" fontId="2" fillId="3" borderId="100" xfId="0" applyFont="1" applyFill="1" applyBorder="1" applyAlignment="1">
      <alignment horizontal="center"/>
    </xf>
    <xf numFmtId="0" fontId="2" fillId="3" borderId="124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 wrapText="1"/>
    </xf>
    <xf numFmtId="0" fontId="2" fillId="3" borderId="9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6" fontId="2" fillId="3" borderId="15" xfId="0" applyNumberFormat="1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60" xfId="0" applyFont="1" applyFill="1" applyBorder="1" applyAlignment="1">
      <alignment horizontal="center"/>
    </xf>
    <xf numFmtId="0" fontId="2" fillId="3" borderId="62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14" xfId="0" applyFont="1" applyFill="1" applyBorder="1" applyAlignment="1">
      <alignment horizontal="center"/>
    </xf>
    <xf numFmtId="0" fontId="2" fillId="3" borderId="115" xfId="0" applyFont="1" applyFill="1" applyBorder="1" applyAlignment="1">
      <alignment horizontal="center"/>
    </xf>
    <xf numFmtId="6" fontId="2" fillId="3" borderId="114" xfId="0" applyNumberFormat="1" applyFont="1" applyFill="1" applyBorder="1" applyAlignment="1">
      <alignment horizontal="center"/>
    </xf>
    <xf numFmtId="0" fontId="15" fillId="0" borderId="51" xfId="0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0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95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4" fillId="3" borderId="119" xfId="0" applyFont="1" applyFill="1" applyBorder="1" applyAlignment="1">
      <alignment horizontal="center" vertical="center" wrapText="1"/>
    </xf>
    <xf numFmtId="0" fontId="2" fillId="3" borderId="113" xfId="0" applyFont="1" applyFill="1" applyBorder="1" applyAlignment="1">
      <alignment horizontal="center" vertical="center"/>
    </xf>
    <xf numFmtId="0" fontId="2" fillId="3" borderId="11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57" xfId="0" applyFont="1" applyFill="1" applyBorder="1" applyAlignment="1">
      <alignment horizontal="center"/>
    </xf>
    <xf numFmtId="0" fontId="2" fillId="3" borderId="67" xfId="0" applyFont="1" applyFill="1" applyBorder="1" applyAlignment="1">
      <alignment horizontal="center"/>
    </xf>
    <xf numFmtId="0" fontId="2" fillId="3" borderId="59" xfId="0" applyFont="1" applyFill="1" applyBorder="1" applyAlignment="1">
      <alignment horizontal="center"/>
    </xf>
    <xf numFmtId="0" fontId="2" fillId="3" borderId="68" xfId="0" applyFont="1" applyFill="1" applyBorder="1" applyAlignment="1">
      <alignment horizontal="center"/>
    </xf>
    <xf numFmtId="0" fontId="2" fillId="3" borderId="95" xfId="0" applyFont="1" applyFill="1" applyBorder="1" applyAlignment="1">
      <alignment horizontal="center"/>
    </xf>
    <xf numFmtId="0" fontId="2" fillId="3" borderId="119" xfId="0" applyFont="1" applyFill="1" applyBorder="1" applyAlignment="1">
      <alignment horizontal="center"/>
    </xf>
    <xf numFmtId="0" fontId="12" fillId="0" borderId="85" xfId="0" applyFont="1" applyBorder="1" applyAlignment="1">
      <alignment horizontal="center"/>
    </xf>
    <xf numFmtId="0" fontId="12" fillId="0" borderId="88" xfId="0" applyFont="1" applyBorder="1" applyAlignment="1">
      <alignment horizontal="center"/>
    </xf>
    <xf numFmtId="0" fontId="15" fillId="0" borderId="85" xfId="0" applyFont="1" applyBorder="1" applyAlignment="1">
      <alignment horizontal="center"/>
    </xf>
    <xf numFmtId="0" fontId="15" fillId="0" borderId="88" xfId="0" applyFont="1" applyBorder="1" applyAlignment="1">
      <alignment horizontal="center"/>
    </xf>
    <xf numFmtId="0" fontId="20" fillId="6" borderId="0" xfId="0" applyFont="1" applyFill="1" applyAlignment="1">
      <alignment horizontal="center" vertical="top" wrapText="1"/>
    </xf>
    <xf numFmtId="0" fontId="18" fillId="6" borderId="0" xfId="0" applyFont="1" applyFill="1" applyAlignment="1">
      <alignment horizontal="center" vertical="top" wrapText="1"/>
    </xf>
    <xf numFmtId="0" fontId="2" fillId="3" borderId="41" xfId="0" applyFont="1" applyFill="1" applyBorder="1" applyAlignment="1">
      <alignment horizontal="center" vertical="center"/>
    </xf>
    <xf numFmtId="0" fontId="2" fillId="3" borderId="95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119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 wrapText="1"/>
    </xf>
    <xf numFmtId="0" fontId="18" fillId="6" borderId="102" xfId="0" applyFont="1" applyFill="1" applyBorder="1" applyAlignment="1">
      <alignment horizontal="center" vertical="center" wrapText="1"/>
    </xf>
    <xf numFmtId="0" fontId="18" fillId="6" borderId="135" xfId="0" applyFont="1" applyFill="1" applyBorder="1" applyAlignment="1">
      <alignment horizontal="center" vertical="center" wrapText="1"/>
    </xf>
    <xf numFmtId="0" fontId="18" fillId="6" borderId="145" xfId="0" applyFont="1" applyFill="1" applyBorder="1" applyAlignment="1">
      <alignment horizontal="center" vertical="center" wrapText="1"/>
    </xf>
    <xf numFmtId="0" fontId="18" fillId="6" borderId="144" xfId="0" applyFont="1" applyFill="1" applyBorder="1" applyAlignment="1">
      <alignment horizontal="center" vertical="top"/>
    </xf>
    <xf numFmtId="0" fontId="18" fillId="6" borderId="0" xfId="0" applyFont="1" applyFill="1" applyAlignment="1">
      <alignment horizontal="center" vertical="top"/>
    </xf>
    <xf numFmtId="0" fontId="18" fillId="6" borderId="102" xfId="0" applyFont="1" applyFill="1" applyBorder="1" applyAlignment="1">
      <alignment horizontal="center" vertical="top"/>
    </xf>
    <xf numFmtId="0" fontId="18" fillId="6" borderId="67" xfId="0" applyFont="1" applyFill="1" applyBorder="1" applyAlignment="1">
      <alignment horizontal="center" vertical="top"/>
    </xf>
    <xf numFmtId="0" fontId="18" fillId="6" borderId="59" xfId="0" applyFont="1" applyFill="1" applyBorder="1" applyAlignment="1">
      <alignment horizontal="center" vertical="top"/>
    </xf>
    <xf numFmtId="0" fontId="18" fillId="6" borderId="68" xfId="0" applyFont="1" applyFill="1" applyBorder="1" applyAlignment="1">
      <alignment horizontal="center" vertical="top"/>
    </xf>
    <xf numFmtId="0" fontId="18" fillId="6" borderId="75" xfId="0" applyFont="1" applyFill="1" applyBorder="1" applyAlignment="1">
      <alignment horizontal="center" vertical="top"/>
    </xf>
    <xf numFmtId="0" fontId="18" fillId="6" borderId="73" xfId="0" applyFont="1" applyFill="1" applyBorder="1" applyAlignment="1">
      <alignment horizontal="center" vertical="top"/>
    </xf>
    <xf numFmtId="0" fontId="18" fillId="6" borderId="74" xfId="0" applyFont="1" applyFill="1" applyBorder="1" applyAlignment="1">
      <alignment horizontal="center" vertical="top"/>
    </xf>
    <xf numFmtId="0" fontId="18" fillId="6" borderId="60" xfId="0" applyFont="1" applyFill="1" applyBorder="1" applyAlignment="1">
      <alignment horizontal="center" vertical="top"/>
    </xf>
    <xf numFmtId="0" fontId="18" fillId="6" borderId="61" xfId="0" applyFont="1" applyFill="1" applyBorder="1" applyAlignment="1">
      <alignment horizontal="center" vertical="top"/>
    </xf>
    <xf numFmtId="0" fontId="18" fillId="6" borderId="62" xfId="0" applyFont="1" applyFill="1" applyBorder="1" applyAlignment="1">
      <alignment horizontal="center" vertical="top"/>
    </xf>
    <xf numFmtId="0" fontId="20" fillId="6" borderId="41" xfId="0" applyFont="1" applyFill="1" applyBorder="1" applyAlignment="1">
      <alignment horizontal="center" vertical="top" wrapText="1"/>
    </xf>
    <xf numFmtId="0" fontId="18" fillId="6" borderId="41" xfId="0" applyFont="1" applyFill="1" applyBorder="1" applyAlignment="1">
      <alignment horizontal="center" vertical="top" wrapText="1"/>
    </xf>
    <xf numFmtId="164" fontId="2" fillId="3" borderId="34" xfId="0" applyNumberFormat="1" applyFont="1" applyFill="1" applyBorder="1"/>
    <xf numFmtId="0" fontId="2" fillId="3" borderId="161" xfId="0" applyFont="1" applyFill="1" applyBorder="1" applyAlignment="1">
      <alignment horizontal="center"/>
    </xf>
    <xf numFmtId="3" fontId="0" fillId="0" borderId="64" xfId="0" applyNumberFormat="1" applyBorder="1"/>
    <xf numFmtId="0" fontId="3" fillId="0" borderId="44" xfId="0" applyFont="1" applyBorder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0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'1'!$B$6:$S$6</c:f>
              <c:numCache>
                <c:formatCode>#,##0</c:formatCode>
                <c:ptCount val="18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924632.3</c:v>
                </c:pt>
                <c:pt idx="17">
                  <c:v>964013.41099999973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7-4DAC-9B78-9A4A4D14E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2695.7720000000004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2-4563-B3DE-CDED66E07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517524.88199999993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E-4694-B7DC-F18E06D7E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5-45A3-B174-C7364D387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3267716535411E-3"/>
          <c:y val="0.15813557788035115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'1'!$B$8:$S$8</c:f>
              <c:numCache>
                <c:formatCode>#,##0</c:formatCode>
                <c:ptCount val="18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197581.58900000001</c:v>
                </c:pt>
                <c:pt idx="17">
                  <c:v>153582.01600000003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C-4DDF-B72E-0E8A30ED6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'1'!$B$10:$S$10</c:f>
              <c:numCache>
                <c:formatCode>#,##0</c:formatCode>
                <c:ptCount val="18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727050.71100000001</c:v>
                </c:pt>
                <c:pt idx="17">
                  <c:v>810431.39499999967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1-47A0-AB81-F131D255C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D-4D92-957B-9E7BC7971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404411.64599999983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F-490B-95A2-164BD5325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194885.81700000001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5-404C-A80D-938EFF270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209525.82899999982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8-4886-BDE6-50EEF98D0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8-4CAC-838A-93A8FAF49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520220.65399999992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8-477A-B2F6-B1EDAFA32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85726</xdr:colOff>
      <xdr:row>0</xdr:row>
      <xdr:rowOff>76201</xdr:rowOff>
    </xdr:from>
    <xdr:ext cx="2171700" cy="906718"/>
    <xdr:pic>
      <xdr:nvPicPr>
        <xdr:cNvPr id="2" name="Imagem 1">
          <a:extLst>
            <a:ext uri="{FF2B5EF4-FFF2-40B4-BE49-F238E27FC236}">
              <a16:creationId xmlns:a16="http://schemas.microsoft.com/office/drawing/2014/main" id="{C6F63C51-A13B-4D6D-BD5B-0FEA86A6C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76201"/>
          <a:ext cx="2171700" cy="90671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5</xdr:row>
      <xdr:rowOff>76200</xdr:rowOff>
    </xdr:from>
    <xdr:to>
      <xdr:col>20</xdr:col>
      <xdr:colOff>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7736EA-6D25-4C3F-8662-C7980FAF4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7</xdr:row>
      <xdr:rowOff>0</xdr:rowOff>
    </xdr:from>
    <xdr:to>
      <xdr:col>20</xdr:col>
      <xdr:colOff>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1AD42F-BE01-49D6-83BA-4EA9403A0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76200</xdr:colOff>
      <xdr:row>9</xdr:row>
      <xdr:rowOff>0</xdr:rowOff>
    </xdr:from>
    <xdr:to>
      <xdr:col>20</xdr:col>
      <xdr:colOff>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DF0112E-B928-4437-BBE3-4AF3679C1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E605173-D47D-401B-85F9-5CC19E8C0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16</xdr:row>
      <xdr:rowOff>28575</xdr:rowOff>
    </xdr:from>
    <xdr:to>
      <xdr:col>19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655AA8-811B-473E-8596-37E110CB9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28575</xdr:colOff>
      <xdr:row>18</xdr:row>
      <xdr:rowOff>66675</xdr:rowOff>
    </xdr:from>
    <xdr:to>
      <xdr:col>20</xdr:col>
      <xdr:colOff>0</xdr:colOff>
      <xdr:row>19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0EB1C58-003A-4A6D-9B0C-0A714AC33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13E5C4-EBED-4A54-BC55-094965632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7B45F3D-8BDE-4473-A0C2-6638B8677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47625</xdr:colOff>
      <xdr:row>27</xdr:row>
      <xdr:rowOff>104775</xdr:rowOff>
    </xdr:from>
    <xdr:to>
      <xdr:col>20</xdr:col>
      <xdr:colOff>0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EE7067D-A1E9-445F-A08A-4FFEBD817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47625</xdr:colOff>
      <xdr:row>28</xdr:row>
      <xdr:rowOff>352424</xdr:rowOff>
    </xdr:from>
    <xdr:to>
      <xdr:col>20</xdr:col>
      <xdr:colOff>0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EF2FD6B-581D-4EED-AF23-F428D6C41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57150</xdr:colOff>
      <xdr:row>31</xdr:row>
      <xdr:rowOff>95250</xdr:rowOff>
    </xdr:from>
    <xdr:to>
      <xdr:col>20</xdr:col>
      <xdr:colOff>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4BCB046-7F00-4CFB-9C81-494097ED8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7EDEBBB-6508-4B05-ACC6-B9E112DDA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F216-CB8D-4885-8D87-CB1048F5F39E}">
  <sheetPr>
    <pageSetUpPr fitToPage="1"/>
  </sheetPr>
  <dimension ref="B2:M68"/>
  <sheetViews>
    <sheetView showGridLines="0" showRowColHeaders="0" tabSelected="1" zoomScaleNormal="100" workbookViewId="0">
      <selection activeCell="I10" sqref="I10"/>
    </sheetView>
  </sheetViews>
  <sheetFormatPr defaultRowHeight="15"/>
  <cols>
    <col min="1" max="1" width="4" style="330" customWidth="1"/>
    <col min="2" max="16384" width="9.140625" style="330"/>
  </cols>
  <sheetData>
    <row r="2" spans="2:13" ht="15.75">
      <c r="F2" s="331" t="s">
        <v>64</v>
      </c>
      <c r="G2" s="331"/>
      <c r="H2" s="331"/>
      <c r="I2" s="331"/>
      <c r="J2" s="331"/>
      <c r="K2" s="331"/>
      <c r="L2" s="332"/>
      <c r="M2" s="332"/>
    </row>
    <row r="3" spans="2:13" ht="15.75">
      <c r="F3" s="473" t="s">
        <v>176</v>
      </c>
      <c r="G3" s="473"/>
      <c r="H3" s="473"/>
      <c r="I3" s="473"/>
      <c r="J3" s="473"/>
      <c r="K3" s="473"/>
    </row>
    <row r="7" spans="2:13">
      <c r="B7" s="333" t="s">
        <v>65</v>
      </c>
    </row>
    <row r="8" spans="2:13" ht="9" customHeight="1"/>
    <row r="9" spans="2:13">
      <c r="B9" s="333" t="s">
        <v>59</v>
      </c>
    </row>
    <row r="10" spans="2:13" ht="9" customHeight="1"/>
    <row r="11" spans="2:13">
      <c r="B11" s="333" t="s">
        <v>98</v>
      </c>
    </row>
    <row r="12" spans="2:13" ht="9" customHeight="1">
      <c r="B12" s="333"/>
    </row>
    <row r="13" spans="2:13" ht="15" customHeight="1">
      <c r="B13" s="333" t="s">
        <v>102</v>
      </c>
    </row>
    <row r="14" spans="2:13" ht="9" customHeight="1">
      <c r="B14" s="333"/>
    </row>
    <row r="15" spans="2:13">
      <c r="B15" s="333" t="s">
        <v>99</v>
      </c>
    </row>
    <row r="16" spans="2:13" ht="9" customHeight="1"/>
    <row r="17" spans="2:2">
      <c r="B17" s="333" t="s">
        <v>100</v>
      </c>
    </row>
    <row r="18" spans="2:2" ht="9" customHeight="1"/>
    <row r="19" spans="2:2">
      <c r="B19" s="333" t="s">
        <v>101</v>
      </c>
    </row>
    <row r="20" spans="2:2" ht="9" customHeight="1"/>
    <row r="21" spans="2:2" ht="15" customHeight="1">
      <c r="B21" s="333" t="s">
        <v>134</v>
      </c>
    </row>
    <row r="22" spans="2:2" ht="9" customHeight="1"/>
    <row r="23" spans="2:2" ht="15" customHeight="1">
      <c r="B23" s="333" t="s">
        <v>133</v>
      </c>
    </row>
    <row r="24" spans="2:2" ht="9" customHeight="1"/>
    <row r="25" spans="2:2">
      <c r="B25" s="333" t="s">
        <v>136</v>
      </c>
    </row>
    <row r="26" spans="2:2" ht="9" customHeight="1"/>
    <row r="27" spans="2:2">
      <c r="B27" s="333" t="s">
        <v>137</v>
      </c>
    </row>
    <row r="28" spans="2:2" ht="9" customHeight="1"/>
    <row r="29" spans="2:2">
      <c r="B29" s="333" t="s">
        <v>138</v>
      </c>
    </row>
    <row r="30" spans="2:2" ht="9" customHeight="1"/>
    <row r="31" spans="2:2">
      <c r="B31" s="333" t="s">
        <v>139</v>
      </c>
    </row>
    <row r="32" spans="2:2" ht="9" customHeight="1"/>
    <row r="33" spans="2:2">
      <c r="B33" s="333" t="s">
        <v>132</v>
      </c>
    </row>
    <row r="34" spans="2:2" ht="9" customHeight="1"/>
    <row r="35" spans="2:2">
      <c r="B35" s="333" t="s">
        <v>131</v>
      </c>
    </row>
    <row r="36" spans="2:2" ht="9" customHeight="1"/>
    <row r="37" spans="2:2">
      <c r="B37" s="333" t="s">
        <v>130</v>
      </c>
    </row>
    <row r="38" spans="2:2" ht="9" customHeight="1"/>
    <row r="39" spans="2:2">
      <c r="B39" s="333" t="s">
        <v>129</v>
      </c>
    </row>
    <row r="40" spans="2:2" ht="9" customHeight="1"/>
    <row r="41" spans="2:2">
      <c r="B41" s="333" t="s">
        <v>128</v>
      </c>
    </row>
    <row r="42" spans="2:2" ht="9" customHeight="1"/>
    <row r="43" spans="2:2">
      <c r="B43" s="333" t="s">
        <v>127</v>
      </c>
    </row>
    <row r="44" spans="2:2" ht="9" customHeight="1"/>
    <row r="45" spans="2:2">
      <c r="B45" s="333" t="s">
        <v>126</v>
      </c>
    </row>
    <row r="46" spans="2:2" ht="9" customHeight="1"/>
    <row r="47" spans="2:2">
      <c r="B47" s="333" t="s">
        <v>125</v>
      </c>
    </row>
    <row r="48" spans="2:2" ht="9" customHeight="1"/>
    <row r="49" spans="2:2">
      <c r="B49" s="333" t="s">
        <v>124</v>
      </c>
    </row>
    <row r="50" spans="2:2" ht="9" customHeight="1"/>
    <row r="52" spans="2:2" ht="9" customHeight="1"/>
    <row r="54" spans="2:2" ht="9" customHeight="1"/>
    <row r="56" spans="2:2" ht="9" customHeight="1"/>
    <row r="58" spans="2:2" ht="9" customHeight="1"/>
    <row r="60" spans="2:2" ht="9" customHeight="1"/>
    <row r="62" spans="2:2" ht="9" customHeight="1"/>
    <row r="64" spans="2:2" ht="9" customHeight="1"/>
    <row r="66" ht="9" customHeight="1"/>
    <row r="68" ht="9" customHeight="1"/>
  </sheetData>
  <mergeCells count="1">
    <mergeCell ref="F3:K3"/>
  </mergeCells>
  <hyperlinks>
    <hyperlink ref="B11" location="'2'!A1" display="2 - Evolução  Mensal e Trimestral do Comércio  Internacional " xr:uid="{5CAFD755-FE16-436A-8522-10CA6B3E9108}"/>
    <hyperlink ref="B7" location="'0'!A1" display="0 - Nota Introdutória" xr:uid="{68809B73-810D-4567-95C5-1FD72AC636CC}"/>
    <hyperlink ref="B9" location="'1'!A1" display="1 - Evolução Recente da Balança Comercial" xr:uid="{646ECDFC-AEF7-4581-B75E-B92D2769B731}"/>
    <hyperlink ref="B15" location="'4'!A1" display="4 - Evolução das Importações de Vinho por Mercado / Acondicionamento" xr:uid="{0EE65AD2-26F2-470A-B701-950C9C644301}"/>
    <hyperlink ref="B17" location="'5'!A1" display="5 - Importações por Tipo de Produto" xr:uid="{66F7B2DC-D53D-4458-BB45-1ADBCF636C65}"/>
    <hyperlink ref="B19" location="'6'!A1" display="6 - Evolução das Importações por país de origem" xr:uid="{01E6985A-7795-454A-8F6A-7961300B01A7}"/>
    <hyperlink ref="B21" location="'7'!A1" display="7 - Evolução das Importações de Vinho Tranquilo Certificado (DO + IG)" xr:uid="{42DE3D09-556A-4472-9001-A1F6B04C3F76}"/>
    <hyperlink ref="B23" location="'8'!A1" display="8 - Evolução das Importações de Vinho Tranquilo Certificado (DO+IG) por Mercado de Origem" xr:uid="{AA749C29-D998-4A82-B8DD-19ACB11BEF26}"/>
    <hyperlink ref="B25" location="'9'!A1" display="9 - Evolução das Importações de Vinho Tranquilo com DOP " xr:uid="{E46F0CE7-B26C-4132-9116-7556F1CF2592}"/>
    <hyperlink ref="B27" location="'10'!A1" display="10 - Evolução das Importações de Vinho Tranquilo com DOP por Mercado de Origem" xr:uid="{79FEFD65-F364-434B-B0E2-0C7CE4D32C2C}"/>
    <hyperlink ref="B29" location="'11'!A1" display="11 - Evolução das Importações de Vinho Tranquilo com IGP" xr:uid="{D89E09E7-8C56-41A3-B691-590A69EF9D1C}"/>
    <hyperlink ref="B31" location="'12'!A1" display="12 - Evolução das Importações de Vinho com IGP por Mercado de Origem" xr:uid="{8A749A18-6162-43DC-9457-44FE992DEA58}"/>
    <hyperlink ref="B33" location="'13'!A1" display="13 - Evolução das Importações de Vinho Tranquilo Não Certificado (sem DO e IG)" xr:uid="{91678300-162F-4C90-A263-7B0A1762E0C1}"/>
    <hyperlink ref="B35" location="'14'!A1" display="14 - Evolução das Importações de Vinho Tranquilo por Mercado de Origem (sem DO e IG)" xr:uid="{425D47E1-3452-48A3-9888-F249E03418C2}"/>
    <hyperlink ref="B37" location="'15'!A1" display="15 - Evolução das Importações de Espumantes e Espumosos" xr:uid="{8A057039-C337-4078-8A30-2EF35473699D}"/>
    <hyperlink ref="B39" location="'16'!A1" display="16 - Evolução das Importações de Espumantes e Espumosos por Mercado de Origem" xr:uid="{9FB84C36-4822-4C88-A61A-5955E0410ED7}"/>
    <hyperlink ref="B41" location="'17'!A1" display="17 - Evolução das Importações de Licorosos" xr:uid="{8F9F556D-DA40-4FA3-BAC0-7C4F41483FAF}"/>
    <hyperlink ref="B43" location="'18'!A1" display="18 - Evolução das Importações de Licorosos por Mercado de Origem" xr:uid="{092DF57C-3717-456C-BBE0-937B4680259D}"/>
    <hyperlink ref="B45" location="'19'!A1" display="19 - Evolução das Importações de Espanha por Produto e Acondicionamento" xr:uid="{8680F8A6-457E-4E03-97F4-E63B720E8FB7}"/>
    <hyperlink ref="B47" location="'20'!A1" display="20 - Evolução das Importações de França por Produto e Acondicionamento" xr:uid="{8426FB7B-71F1-4334-9C5D-E8FB20DEAF0C}"/>
    <hyperlink ref="B49" location="'21'!A1" display="21 - Evolução das Importações de Itália por Produto e Acondicionamento" xr:uid="{05A4165F-6647-45A7-824F-CF58AFF1A220}"/>
  </hyperlinks>
  <pageMargins left="0.31496062992125984" right="0.31496062992125984" top="0.35433070866141736" bottom="0.35433070866141736" header="0.31496062992125984" footer="0.31496062992125984"/>
  <pageSetup paperSize="9" scale="8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B66D3-A0A0-4DC0-BFAB-B551AF5806FB}">
  <sheetPr>
    <pageSetUpPr fitToPage="1"/>
  </sheetPr>
  <dimension ref="A1:AB82"/>
  <sheetViews>
    <sheetView showGridLines="0" topLeftCell="E18" zoomScaleNormal="100" workbookViewId="0">
      <selection activeCell="Y25" sqref="Y25:Y36"/>
    </sheetView>
  </sheetViews>
  <sheetFormatPr defaultRowHeight="15"/>
  <cols>
    <col min="1" max="1" width="37.140625" customWidth="1"/>
    <col min="2" max="4" width="9.140625" customWidth="1"/>
    <col min="17" max="17" width="11" customWidth="1"/>
    <col min="18" max="18" width="1.42578125" customWidth="1"/>
    <col min="19" max="19" width="26.7109375" hidden="1" customWidth="1"/>
    <col min="20" max="20" width="9.140625" customWidth="1"/>
    <col min="27" max="27" width="9.140625" customWidth="1"/>
    <col min="28" max="28" width="1.42578125" customWidth="1"/>
    <col min="29" max="31" width="9.140625" customWidth="1"/>
    <col min="39" max="39" width="11" customWidth="1"/>
  </cols>
  <sheetData>
    <row r="1" spans="1:27" ht="15.75">
      <c r="A1" s="10" t="s">
        <v>122</v>
      </c>
      <c r="B1" s="10"/>
      <c r="C1" s="10"/>
      <c r="D1" s="10"/>
    </row>
    <row r="3" spans="1:27" ht="8.25" customHeight="1" thickBot="1"/>
    <row r="4" spans="1:27">
      <c r="A4" s="540" t="s">
        <v>20</v>
      </c>
      <c r="B4" s="528" t="s">
        <v>18</v>
      </c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22"/>
      <c r="Q4" s="518" t="s">
        <v>166</v>
      </c>
      <c r="S4" s="498" t="s">
        <v>29</v>
      </c>
      <c r="T4" s="504" t="s">
        <v>111</v>
      </c>
      <c r="U4" s="505"/>
      <c r="V4" s="505"/>
      <c r="W4" s="506"/>
      <c r="X4" s="506"/>
      <c r="Y4" s="506"/>
      <c r="Z4" s="506"/>
      <c r="AA4" s="507"/>
    </row>
    <row r="5" spans="1:27" ht="15.75" customHeight="1">
      <c r="A5" s="541"/>
      <c r="B5" s="527" t="s">
        <v>67</v>
      </c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24"/>
      <c r="Q5" s="519"/>
      <c r="S5" s="499"/>
      <c r="T5" s="508" t="s">
        <v>67</v>
      </c>
      <c r="U5" s="509"/>
      <c r="V5" s="509"/>
      <c r="W5" s="510"/>
      <c r="X5" s="510"/>
      <c r="Y5" s="510"/>
      <c r="Z5" s="510"/>
      <c r="AA5" s="511"/>
    </row>
    <row r="6" spans="1:27" ht="21.75" customHeight="1" thickBot="1">
      <c r="A6" s="541"/>
      <c r="B6" s="176">
        <v>2010</v>
      </c>
      <c r="C6" s="62">
        <v>2011</v>
      </c>
      <c r="D6" s="62">
        <v>2012</v>
      </c>
      <c r="E6" s="59">
        <v>2013</v>
      </c>
      <c r="F6" s="59">
        <v>2014</v>
      </c>
      <c r="G6" s="59">
        <v>2015</v>
      </c>
      <c r="H6" s="59">
        <v>2016</v>
      </c>
      <c r="I6" s="59">
        <v>2017</v>
      </c>
      <c r="J6" s="59">
        <v>2018</v>
      </c>
      <c r="K6" s="59">
        <v>2019</v>
      </c>
      <c r="L6" s="59">
        <v>2020</v>
      </c>
      <c r="M6" s="59">
        <v>2021</v>
      </c>
      <c r="N6" s="59">
        <v>2022</v>
      </c>
      <c r="O6" s="59">
        <v>2023</v>
      </c>
      <c r="P6" s="60">
        <v>2024</v>
      </c>
      <c r="Q6" s="520"/>
      <c r="S6" s="499"/>
      <c r="T6" s="65">
        <v>2010</v>
      </c>
      <c r="U6" s="62">
        <v>2015</v>
      </c>
      <c r="V6" s="62">
        <v>2019</v>
      </c>
      <c r="W6" s="337">
        <v>2020</v>
      </c>
      <c r="X6" s="337">
        <v>2021</v>
      </c>
      <c r="Y6" s="337">
        <v>2022</v>
      </c>
      <c r="Z6" s="337">
        <v>2023</v>
      </c>
      <c r="AA6" s="250">
        <v>2024</v>
      </c>
    </row>
    <row r="7" spans="1:27" ht="20.100000000000001" customHeight="1">
      <c r="A7" s="16" t="s">
        <v>30</v>
      </c>
      <c r="B7" s="25">
        <v>6731.78</v>
      </c>
      <c r="C7" s="26">
        <v>3000.4700000000003</v>
      </c>
      <c r="D7" s="26">
        <v>1919.08</v>
      </c>
      <c r="E7" s="26">
        <v>2952.68</v>
      </c>
      <c r="F7" s="26">
        <v>3898.2899999999995</v>
      </c>
      <c r="G7" s="26">
        <v>2070.98</v>
      </c>
      <c r="H7" s="26">
        <v>2706.0000000000009</v>
      </c>
      <c r="I7" s="26">
        <v>2386.8600000000006</v>
      </c>
      <c r="J7" s="26">
        <v>2598.85</v>
      </c>
      <c r="K7" s="26">
        <v>4426.2199999999993</v>
      </c>
      <c r="L7" s="26">
        <v>17863.519999999997</v>
      </c>
      <c r="M7" s="26">
        <v>12173.86</v>
      </c>
      <c r="N7" s="26">
        <v>14386.149999999994</v>
      </c>
      <c r="O7" s="26">
        <v>6865.5800000000017</v>
      </c>
      <c r="P7" s="39">
        <v>6097.4800000000014</v>
      </c>
      <c r="Q7" s="24">
        <f t="shared" ref="Q7:Q19" si="0">(P7-O7)/O7</f>
        <v>-0.11187692809638809</v>
      </c>
      <c r="S7" s="1" t="s">
        <v>33</v>
      </c>
      <c r="T7" s="220">
        <f>B7/$B$19</f>
        <v>2.5998151954509312E-2</v>
      </c>
      <c r="U7" s="307">
        <f t="shared" ref="U7:U18" si="1">G7/$G$19</f>
        <v>1.7556409092188398E-2</v>
      </c>
      <c r="V7" s="307">
        <f>K7/$K$19</f>
        <v>2.9590329350202324E-2</v>
      </c>
      <c r="W7" s="307">
        <f>L7/$L$19</f>
        <v>0.13980732305140656</v>
      </c>
      <c r="X7" s="307">
        <f>M7/$M$19</f>
        <v>0.10268796039407863</v>
      </c>
      <c r="Y7" s="307">
        <f>N7/$N$19</f>
        <v>6.2301838824840021E-2</v>
      </c>
      <c r="Z7" s="307">
        <f>O7/$O$19</f>
        <v>3.0183323691459044E-2</v>
      </c>
      <c r="AA7" s="307">
        <f>P7/$P$19</f>
        <v>5.0964828594626546E-2</v>
      </c>
    </row>
    <row r="8" spans="1:27" ht="20.100000000000001" customHeight="1">
      <c r="A8" s="16" t="s">
        <v>40</v>
      </c>
      <c r="B8" s="25">
        <v>242314.83</v>
      </c>
      <c r="C8" s="26">
        <v>134739.95000000001</v>
      </c>
      <c r="D8" s="26">
        <v>96712.55</v>
      </c>
      <c r="E8" s="26">
        <v>116503.23999999999</v>
      </c>
      <c r="F8" s="26">
        <v>100693.45</v>
      </c>
      <c r="G8" s="26">
        <v>107705.37000000001</v>
      </c>
      <c r="H8" s="26">
        <v>82239.02</v>
      </c>
      <c r="I8" s="26">
        <v>75598.990000000005</v>
      </c>
      <c r="J8" s="26">
        <v>112971.47999999998</v>
      </c>
      <c r="K8" s="26">
        <v>132310.43000000002</v>
      </c>
      <c r="L8" s="26">
        <v>103247.20999999999</v>
      </c>
      <c r="M8" s="26">
        <v>99824.010000000009</v>
      </c>
      <c r="N8" s="26">
        <v>207590.07</v>
      </c>
      <c r="O8" s="26">
        <v>214986.91999999998</v>
      </c>
      <c r="P8" s="39">
        <v>106846.83000000005</v>
      </c>
      <c r="Q8" s="27">
        <f t="shared" si="0"/>
        <v>-0.50300776437933969</v>
      </c>
      <c r="S8" s="1" t="s">
        <v>31</v>
      </c>
      <c r="T8" s="220">
        <f t="shared" ref="T8:T18" si="2">B8/$B$19</f>
        <v>0.93582050678588602</v>
      </c>
      <c r="U8" s="307">
        <f t="shared" si="1"/>
        <v>0.91305543131537514</v>
      </c>
      <c r="V8" s="307">
        <f t="shared" ref="V8:V18" si="3">K8/$K$19</f>
        <v>0.88452657124293221</v>
      </c>
      <c r="W8" s="307">
        <f t="shared" ref="W8:W18" si="4">L8/$L$19</f>
        <v>0.80805552559777782</v>
      </c>
      <c r="X8" s="307">
        <f t="shared" ref="X8:X18" si="5">M8/$M$19</f>
        <v>0.84202742476569548</v>
      </c>
      <c r="Y8" s="307">
        <f t="shared" ref="Y8:Y18" si="6">N8/$N$19</f>
        <v>0.89900655024292553</v>
      </c>
      <c r="Z8" s="307">
        <f t="shared" ref="Z8:Z18" si="7">O8/$O$19</f>
        <v>0.94515245555216143</v>
      </c>
      <c r="AA8" s="307">
        <f t="shared" ref="AA8:AA18" si="8">P8/$P$19</f>
        <v>0.89306244166921456</v>
      </c>
    </row>
    <row r="9" spans="1:27" ht="20.100000000000001" customHeight="1">
      <c r="A9" s="16" t="s">
        <v>97</v>
      </c>
      <c r="B9" s="25">
        <v>4987.8499999999995</v>
      </c>
      <c r="C9" s="26">
        <v>2415.2499999999995</v>
      </c>
      <c r="D9" s="26">
        <v>2096.3200000000002</v>
      </c>
      <c r="E9" s="26">
        <v>590.7399999999999</v>
      </c>
      <c r="F9" s="26">
        <v>3000.95</v>
      </c>
      <c r="G9" s="26">
        <v>5942.0400000000018</v>
      </c>
      <c r="H9" s="26">
        <v>4986.3500000000004</v>
      </c>
      <c r="I9" s="26">
        <v>4100.78</v>
      </c>
      <c r="J9" s="26">
        <v>6731.11</v>
      </c>
      <c r="K9" s="26">
        <v>10109.459999999997</v>
      </c>
      <c r="L9" s="26">
        <v>2590.0099999999998</v>
      </c>
      <c r="M9" s="26">
        <v>3304.2400000000007</v>
      </c>
      <c r="N9" s="26">
        <v>3454.3799999999992</v>
      </c>
      <c r="O9" s="26">
        <v>3085.0899999999992</v>
      </c>
      <c r="P9" s="39">
        <v>3017.95</v>
      </c>
      <c r="Q9" s="27">
        <f t="shared" si="0"/>
        <v>-2.1762736257288907E-2</v>
      </c>
      <c r="S9" s="1" t="s">
        <v>36</v>
      </c>
      <c r="T9" s="220">
        <f t="shared" si="2"/>
        <v>1.9263089736488607E-2</v>
      </c>
      <c r="U9" s="307">
        <f t="shared" si="1"/>
        <v>5.0372714889640256E-2</v>
      </c>
      <c r="V9" s="307">
        <f t="shared" si="3"/>
        <v>6.7584135210788515E-2</v>
      </c>
      <c r="W9" s="307">
        <f t="shared" si="4"/>
        <v>2.0270493428863601E-2</v>
      </c>
      <c r="X9" s="307">
        <f t="shared" si="5"/>
        <v>2.7871658311540499E-2</v>
      </c>
      <c r="Y9" s="307">
        <f t="shared" si="6"/>
        <v>1.4959820799849224E-2</v>
      </c>
      <c r="Z9" s="307">
        <f t="shared" si="7"/>
        <v>1.3563059506594248E-2</v>
      </c>
      <c r="AA9" s="307">
        <f t="shared" si="8"/>
        <v>2.5225060919782129E-2</v>
      </c>
    </row>
    <row r="10" spans="1:27" ht="20.100000000000001" customHeight="1">
      <c r="A10" s="16" t="s">
        <v>36</v>
      </c>
      <c r="B10" s="25">
        <v>3082.91</v>
      </c>
      <c r="C10" s="26">
        <v>2250.6799999999998</v>
      </c>
      <c r="D10" s="26">
        <v>2780.4600000000005</v>
      </c>
      <c r="E10" s="26">
        <v>2921.4300000000012</v>
      </c>
      <c r="F10" s="26">
        <v>1546.35</v>
      </c>
      <c r="G10" s="26">
        <v>1386.1899999999998</v>
      </c>
      <c r="H10" s="26">
        <v>1454.03</v>
      </c>
      <c r="I10" s="26">
        <v>2227.1099999999997</v>
      </c>
      <c r="J10" s="26">
        <v>1315.5399999999997</v>
      </c>
      <c r="K10" s="26">
        <v>1762.7300000000002</v>
      </c>
      <c r="L10" s="26">
        <v>3429.11</v>
      </c>
      <c r="M10" s="26">
        <v>2590.34</v>
      </c>
      <c r="N10" s="26">
        <v>4535.07</v>
      </c>
      <c r="O10" s="26">
        <v>1497.94</v>
      </c>
      <c r="P10" s="39">
        <v>1300.1900000000003</v>
      </c>
      <c r="Q10" s="27">
        <f t="shared" si="0"/>
        <v>-0.13201463342991027</v>
      </c>
      <c r="S10" s="1" t="s">
        <v>37</v>
      </c>
      <c r="T10" s="220">
        <f t="shared" si="2"/>
        <v>1.1906206477644295E-2</v>
      </c>
      <c r="U10" s="307">
        <f t="shared" si="1"/>
        <v>1.1751208953973786E-2</v>
      </c>
      <c r="V10" s="307">
        <f t="shared" si="3"/>
        <v>1.178426767207282E-2</v>
      </c>
      <c r="W10" s="307">
        <f t="shared" si="4"/>
        <v>2.683763835732313E-2</v>
      </c>
      <c r="X10" s="307">
        <f t="shared" si="5"/>
        <v>2.1849826704693303E-2</v>
      </c>
      <c r="Y10" s="307">
        <f t="shared" si="6"/>
        <v>1.9639945377975854E-2</v>
      </c>
      <c r="Z10" s="307">
        <f t="shared" si="7"/>
        <v>6.585431659143751E-3</v>
      </c>
      <c r="AA10" s="307">
        <f t="shared" si="8"/>
        <v>1.0867433839954782E-2</v>
      </c>
    </row>
    <row r="11" spans="1:27" ht="20.100000000000001" customHeight="1">
      <c r="A11" s="16" t="s">
        <v>171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>
        <v>74.290000000000006</v>
      </c>
      <c r="N11" s="26">
        <v>47.64</v>
      </c>
      <c r="O11" s="26">
        <v>38.030000000000015</v>
      </c>
      <c r="P11" s="39">
        <v>46.61</v>
      </c>
      <c r="Q11" s="27">
        <f t="shared" si="0"/>
        <v>0.22561135945306285</v>
      </c>
      <c r="S11" s="1" t="s">
        <v>38</v>
      </c>
      <c r="T11" s="220">
        <f t="shared" si="2"/>
        <v>0</v>
      </c>
      <c r="U11" s="307">
        <f t="shared" si="1"/>
        <v>0</v>
      </c>
      <c r="V11" s="307">
        <f t="shared" si="3"/>
        <v>0</v>
      </c>
      <c r="W11" s="307">
        <f t="shared" si="4"/>
        <v>0</v>
      </c>
      <c r="X11" s="307">
        <f t="shared" si="5"/>
        <v>6.2664500640520764E-4</v>
      </c>
      <c r="Y11" s="307">
        <f t="shared" si="6"/>
        <v>2.063136837594061E-4</v>
      </c>
      <c r="Z11" s="307">
        <f t="shared" si="7"/>
        <v>1.671922546946052E-4</v>
      </c>
      <c r="AA11" s="307">
        <f t="shared" si="8"/>
        <v>3.8958236202423668E-4</v>
      </c>
    </row>
    <row r="12" spans="1:27" ht="20.100000000000001" customHeight="1">
      <c r="A12" s="16" t="s">
        <v>144</v>
      </c>
      <c r="B12" s="25">
        <v>929.76</v>
      </c>
      <c r="C12" s="26">
        <v>195.22</v>
      </c>
      <c r="D12" s="26">
        <v>35.619999999999997</v>
      </c>
      <c r="E12" s="26">
        <v>34.099999999999994</v>
      </c>
      <c r="F12" s="26">
        <v>20.05</v>
      </c>
      <c r="G12" s="26">
        <v>119.37</v>
      </c>
      <c r="H12" s="26">
        <v>155.13999999999999</v>
      </c>
      <c r="I12" s="26">
        <v>87.15</v>
      </c>
      <c r="J12" s="26">
        <v>55.710000000000015</v>
      </c>
      <c r="K12" s="26">
        <v>27.689999999999998</v>
      </c>
      <c r="L12" s="26">
        <v>81.19</v>
      </c>
      <c r="M12" s="26">
        <v>146.01</v>
      </c>
      <c r="N12" s="26">
        <v>173.94000000000003</v>
      </c>
      <c r="O12" s="26">
        <v>62.15</v>
      </c>
      <c r="P12" s="39">
        <v>31.66</v>
      </c>
      <c r="Q12" s="27">
        <f t="shared" si="0"/>
        <v>-0.49058728881737729</v>
      </c>
      <c r="S12" s="1" t="s">
        <v>30</v>
      </c>
      <c r="T12" s="220">
        <f t="shared" si="2"/>
        <v>3.5907355500661904E-3</v>
      </c>
      <c r="U12" s="307">
        <f t="shared" si="1"/>
        <v>1.0119405080370304E-3</v>
      </c>
      <c r="V12" s="307">
        <f t="shared" si="3"/>
        <v>1.8511421025324144E-4</v>
      </c>
      <c r="W12" s="307">
        <f t="shared" si="4"/>
        <v>6.354266437154436E-4</v>
      </c>
      <c r="X12" s="307">
        <f t="shared" si="5"/>
        <v>1.2316117564305337E-3</v>
      </c>
      <c r="Y12" s="307">
        <f t="shared" si="6"/>
        <v>7.5327880254221456E-4</v>
      </c>
      <c r="Z12" s="307">
        <f t="shared" si="7"/>
        <v>2.7323162317301365E-4</v>
      </c>
      <c r="AA12" s="307">
        <f t="shared" si="8"/>
        <v>2.6462513584396769E-4</v>
      </c>
    </row>
    <row r="13" spans="1:27" ht="20.100000000000001" customHeight="1">
      <c r="A13" s="16" t="s">
        <v>38</v>
      </c>
      <c r="B13" s="25"/>
      <c r="C13" s="26"/>
      <c r="D13" s="26">
        <v>31.5</v>
      </c>
      <c r="E13" s="26">
        <v>0.06</v>
      </c>
      <c r="F13" s="26">
        <v>0.01</v>
      </c>
      <c r="G13" s="26"/>
      <c r="H13" s="26"/>
      <c r="I13" s="26"/>
      <c r="J13" s="26">
        <v>86.85</v>
      </c>
      <c r="K13" s="26"/>
      <c r="L13" s="26">
        <v>104.12</v>
      </c>
      <c r="M13" s="26">
        <v>135.13999999999999</v>
      </c>
      <c r="N13" s="26">
        <v>17.779999999999998</v>
      </c>
      <c r="O13" s="26">
        <v>199.46000000000004</v>
      </c>
      <c r="P13" s="39">
        <v>382.92999999999989</v>
      </c>
      <c r="Q13" s="27">
        <f t="shared" si="0"/>
        <v>0.91983355058658289</v>
      </c>
      <c r="S13" s="1" t="s">
        <v>39</v>
      </c>
      <c r="T13" s="220">
        <f t="shared" si="2"/>
        <v>0</v>
      </c>
      <c r="U13" s="307">
        <f t="shared" si="1"/>
        <v>0</v>
      </c>
      <c r="V13" s="307">
        <f t="shared" si="3"/>
        <v>0</v>
      </c>
      <c r="W13" s="307">
        <f t="shared" si="4"/>
        <v>8.1488634245168107E-4</v>
      </c>
      <c r="X13" s="307">
        <f t="shared" si="5"/>
        <v>1.1399220105747711E-3</v>
      </c>
      <c r="Y13" s="307">
        <f t="shared" si="6"/>
        <v>7.6999523451768258E-5</v>
      </c>
      <c r="Z13" s="307">
        <f t="shared" si="7"/>
        <v>8.7689106288156582E-4</v>
      </c>
      <c r="AA13" s="307">
        <f t="shared" si="8"/>
        <v>3.2006602422214314E-3</v>
      </c>
    </row>
    <row r="14" spans="1:27" ht="20.100000000000001" customHeight="1">
      <c r="A14" s="16" t="s">
        <v>35</v>
      </c>
      <c r="B14" s="25">
        <v>32.57</v>
      </c>
      <c r="C14" s="26">
        <v>0.24</v>
      </c>
      <c r="D14" s="26">
        <v>0.88</v>
      </c>
      <c r="E14" s="26">
        <v>24.43</v>
      </c>
      <c r="F14" s="26">
        <v>45.05</v>
      </c>
      <c r="G14" s="26">
        <v>48.289999999999992</v>
      </c>
      <c r="H14" s="26">
        <v>107.78</v>
      </c>
      <c r="I14" s="26">
        <v>65.09</v>
      </c>
      <c r="J14" s="26">
        <v>121.64999999999999</v>
      </c>
      <c r="K14" s="26">
        <v>65.63</v>
      </c>
      <c r="L14" s="26">
        <v>97.559999999999988</v>
      </c>
      <c r="M14" s="26">
        <v>71.899999999999991</v>
      </c>
      <c r="N14" s="26">
        <v>48.82</v>
      </c>
      <c r="O14" s="26">
        <v>37.75</v>
      </c>
      <c r="P14" s="39">
        <v>49.67</v>
      </c>
      <c r="Q14" s="27">
        <f t="shared" si="0"/>
        <v>0.31576158940397353</v>
      </c>
      <c r="S14" s="1" t="s">
        <v>41</v>
      </c>
      <c r="T14" s="220">
        <f t="shared" si="2"/>
        <v>1.2578542512654429E-4</v>
      </c>
      <c r="U14" s="307">
        <f t="shared" si="1"/>
        <v>4.0937092345738618E-4</v>
      </c>
      <c r="V14" s="307">
        <f t="shared" si="3"/>
        <v>4.387520989136958E-4</v>
      </c>
      <c r="W14" s="307">
        <f t="shared" si="4"/>
        <v>7.6354505925457165E-4</v>
      </c>
      <c r="X14" s="307">
        <f t="shared" si="5"/>
        <v>6.0648507148383928E-4</v>
      </c>
      <c r="Y14" s="307">
        <f t="shared" si="6"/>
        <v>2.1142388835294302E-4</v>
      </c>
      <c r="Z14" s="307">
        <f t="shared" si="7"/>
        <v>1.6596128358457388E-4</v>
      </c>
      <c r="AA14" s="307">
        <f t="shared" si="8"/>
        <v>4.1515889126247241E-4</v>
      </c>
    </row>
    <row r="15" spans="1:27" ht="20.100000000000001" customHeight="1">
      <c r="A15" s="16" t="s">
        <v>33</v>
      </c>
      <c r="B15" s="25">
        <v>89.11</v>
      </c>
      <c r="C15" s="26">
        <v>0.54</v>
      </c>
      <c r="D15" s="26">
        <v>0.27</v>
      </c>
      <c r="E15" s="26">
        <v>0.06</v>
      </c>
      <c r="F15" s="26">
        <v>4.5699999999999994</v>
      </c>
      <c r="G15" s="26">
        <v>54.14</v>
      </c>
      <c r="H15" s="26">
        <v>0.1</v>
      </c>
      <c r="I15" s="26">
        <v>0.39</v>
      </c>
      <c r="J15" s="26">
        <v>432.5</v>
      </c>
      <c r="K15" s="26">
        <v>5.6800000000000006</v>
      </c>
      <c r="L15" s="26">
        <v>198.74</v>
      </c>
      <c r="M15" s="26">
        <v>1.1100000000000001</v>
      </c>
      <c r="N15" s="26">
        <v>0.82000000000000006</v>
      </c>
      <c r="O15" s="26">
        <v>43.699999999999996</v>
      </c>
      <c r="P15" s="39">
        <v>50.86</v>
      </c>
      <c r="Q15" s="27">
        <f t="shared" si="0"/>
        <v>0.16384439359267744</v>
      </c>
      <c r="S15" s="1" t="s">
        <v>32</v>
      </c>
      <c r="T15" s="220">
        <f t="shared" si="2"/>
        <v>3.4414305290225245E-4</v>
      </c>
      <c r="U15" s="307">
        <f t="shared" si="1"/>
        <v>4.5896338364015095E-4</v>
      </c>
      <c r="V15" s="307">
        <f t="shared" si="3"/>
        <v>3.7972145692972614E-5</v>
      </c>
      <c r="W15" s="307">
        <f t="shared" si="4"/>
        <v>1.5554217412490118E-3</v>
      </c>
      <c r="X15" s="307">
        <f t="shared" si="5"/>
        <v>9.3629823274973819E-6</v>
      </c>
      <c r="Y15" s="307">
        <f t="shared" si="6"/>
        <v>3.5511591243222714E-6</v>
      </c>
      <c r="Z15" s="307">
        <f t="shared" si="7"/>
        <v>1.9211941967273846E-4</v>
      </c>
      <c r="AA15" s="307">
        <f t="shared" si="8"/>
        <v>4.2510531929956401E-4</v>
      </c>
    </row>
    <row r="16" spans="1:27" ht="20.100000000000001" customHeight="1">
      <c r="A16" s="16" t="s">
        <v>34</v>
      </c>
      <c r="B16" s="25">
        <v>197.45</v>
      </c>
      <c r="C16" s="26">
        <v>142.91000000000003</v>
      </c>
      <c r="D16" s="26">
        <v>33.119999999999997</v>
      </c>
      <c r="E16" s="26">
        <v>277.49</v>
      </c>
      <c r="F16" s="26">
        <v>72.630000000000024</v>
      </c>
      <c r="G16" s="26">
        <v>8.2199999999999989</v>
      </c>
      <c r="H16" s="26">
        <v>18.239999999999995</v>
      </c>
      <c r="I16" s="26">
        <v>25.650000000000002</v>
      </c>
      <c r="J16" s="26">
        <v>7.9699999999999989</v>
      </c>
      <c r="K16" s="26">
        <v>105.93</v>
      </c>
      <c r="L16" s="26">
        <v>46.609999999999985</v>
      </c>
      <c r="M16" s="26">
        <v>49.160000000000004</v>
      </c>
      <c r="N16" s="26">
        <v>282.27999999999997</v>
      </c>
      <c r="O16" s="26">
        <v>41.44</v>
      </c>
      <c r="P16" s="39">
        <v>360.68999999999994</v>
      </c>
      <c r="Q16" s="27">
        <f t="shared" si="0"/>
        <v>7.7039092664092657</v>
      </c>
      <c r="S16" s="1"/>
      <c r="T16" s="220">
        <f t="shared" si="2"/>
        <v>7.6255241606497295E-4</v>
      </c>
      <c r="U16" s="307">
        <f t="shared" si="1"/>
        <v>6.9683764564500188E-5</v>
      </c>
      <c r="V16" s="307">
        <f t="shared" si="3"/>
        <v>7.0816714670010367E-4</v>
      </c>
      <c r="W16" s="307">
        <f t="shared" si="4"/>
        <v>3.6478920881360781E-4</v>
      </c>
      <c r="X16" s="307">
        <f t="shared" si="5"/>
        <v>4.1467046055835254E-4</v>
      </c>
      <c r="Y16" s="307">
        <f t="shared" si="6"/>
        <v>1.222464875138647E-3</v>
      </c>
      <c r="Z16" s="307">
        <f t="shared" si="7"/>
        <v>1.821837242846289E-4</v>
      </c>
      <c r="AA16" s="307">
        <f t="shared" si="8"/>
        <v>3.014770696385366E-3</v>
      </c>
    </row>
    <row r="17" spans="1:28" ht="20.100000000000001" customHeight="1">
      <c r="A17" s="16" t="s">
        <v>39</v>
      </c>
      <c r="B17" s="25">
        <v>80.03</v>
      </c>
      <c r="C17" s="26">
        <v>5.0900000000000007</v>
      </c>
      <c r="D17" s="26">
        <v>38.199999999999996</v>
      </c>
      <c r="E17" s="26">
        <v>10.530000000000001</v>
      </c>
      <c r="F17" s="26">
        <v>4.1399999999999997</v>
      </c>
      <c r="G17" s="26">
        <v>20.190000000000001</v>
      </c>
      <c r="H17" s="26">
        <v>23.849999999999998</v>
      </c>
      <c r="I17" s="26">
        <v>42.459999999999994</v>
      </c>
      <c r="J17" s="26">
        <v>12.969999999999999</v>
      </c>
      <c r="K17" s="26">
        <v>39.190000000000005</v>
      </c>
      <c r="L17" s="26">
        <v>19.149999999999999</v>
      </c>
      <c r="M17" s="26">
        <v>29.36</v>
      </c>
      <c r="N17" s="26">
        <v>46.879999999999995</v>
      </c>
      <c r="O17" s="26">
        <v>10.259999999999998</v>
      </c>
      <c r="P17" s="39">
        <v>155.15999999999997</v>
      </c>
      <c r="Q17" s="27">
        <f t="shared" si="0"/>
        <v>14.12280701754386</v>
      </c>
      <c r="S17" s="1" t="s">
        <v>35</v>
      </c>
      <c r="T17" s="220">
        <f t="shared" si="2"/>
        <v>3.0907606917032055E-4</v>
      </c>
      <c r="U17" s="307">
        <f t="shared" si="1"/>
        <v>1.7115756770769576E-4</v>
      </c>
      <c r="V17" s="307">
        <f t="shared" si="3"/>
        <v>2.6199443480767547E-4</v>
      </c>
      <c r="W17" s="307">
        <f t="shared" si="4"/>
        <v>1.498758495769275E-4</v>
      </c>
      <c r="X17" s="307">
        <f t="shared" si="5"/>
        <v>2.4765510012191271E-4</v>
      </c>
      <c r="Y17" s="307">
        <f t="shared" si="6"/>
        <v>2.0302236554661958E-4</v>
      </c>
      <c r="Z17" s="307">
        <f t="shared" si="7"/>
        <v>4.5106298531860329E-5</v>
      </c>
      <c r="AA17" s="307">
        <f t="shared" si="8"/>
        <v>1.2968804825505375E-3</v>
      </c>
    </row>
    <row r="18" spans="1:28" ht="20.100000000000001" customHeight="1" thickBot="1">
      <c r="A18" s="16" t="s">
        <v>70</v>
      </c>
      <c r="B18" s="25">
        <f t="shared" ref="B18:P18" si="9">B19-SUM(B7:B17)</f>
        <v>486.73000000001048</v>
      </c>
      <c r="C18" s="26">
        <f t="shared" si="9"/>
        <v>329.67000000001281</v>
      </c>
      <c r="D18" s="26">
        <f t="shared" si="9"/>
        <v>445.33999999995285</v>
      </c>
      <c r="E18" s="26">
        <f t="shared" si="9"/>
        <v>213.94000000000233</v>
      </c>
      <c r="F18" s="26">
        <f t="shared" si="9"/>
        <v>401.39999999999418</v>
      </c>
      <c r="G18" s="26">
        <f t="shared" si="9"/>
        <v>606.69000000000233</v>
      </c>
      <c r="H18" s="26">
        <f t="shared" si="9"/>
        <v>743.50000000001455</v>
      </c>
      <c r="I18" s="26">
        <f t="shared" si="9"/>
        <v>642.26000000002387</v>
      </c>
      <c r="J18" s="26">
        <f t="shared" si="9"/>
        <v>529.95000000001164</v>
      </c>
      <c r="K18" s="26">
        <f t="shared" si="9"/>
        <v>730.36999999996624</v>
      </c>
      <c r="L18" s="26">
        <f t="shared" si="9"/>
        <v>95.19999999999709</v>
      </c>
      <c r="M18" s="26">
        <f t="shared" si="9"/>
        <v>152.55000000003201</v>
      </c>
      <c r="N18" s="26">
        <f t="shared" si="9"/>
        <v>326.68999999988591</v>
      </c>
      <c r="O18" s="26">
        <f t="shared" si="9"/>
        <v>594.36999999990803</v>
      </c>
      <c r="P18" s="39">
        <f t="shared" si="9"/>
        <v>1300.9100000000035</v>
      </c>
      <c r="Q18" s="27">
        <f t="shared" si="0"/>
        <v>1.1887208304594861</v>
      </c>
      <c r="S18" s="1" t="s">
        <v>42</v>
      </c>
      <c r="T18" s="220">
        <f t="shared" si="2"/>
        <v>1.8797525321413639E-3</v>
      </c>
      <c r="U18" s="308">
        <f t="shared" si="1"/>
        <v>5.143119601415668E-3</v>
      </c>
      <c r="V18" s="307">
        <f t="shared" si="3"/>
        <v>4.8826964876364657E-3</v>
      </c>
      <c r="W18" s="307">
        <f t="shared" si="4"/>
        <v>7.4507471956778402E-4</v>
      </c>
      <c r="X18" s="307">
        <f t="shared" si="5"/>
        <v>1.2867774360901128E-3</v>
      </c>
      <c r="Y18" s="307">
        <f t="shared" si="6"/>
        <v>1.4147904564932165E-3</v>
      </c>
      <c r="Z18" s="307">
        <f t="shared" si="7"/>
        <v>2.6130439238184876E-3</v>
      </c>
      <c r="AA18" s="307">
        <f t="shared" si="8"/>
        <v>1.0873451846834395E-2</v>
      </c>
    </row>
    <row r="19" spans="1:28" ht="26.25" customHeight="1" thickBot="1">
      <c r="A19" s="254" t="s">
        <v>43</v>
      </c>
      <c r="B19" s="232">
        <v>258933.02000000002</v>
      </c>
      <c r="C19" s="233">
        <v>143080.02000000002</v>
      </c>
      <c r="D19" s="233">
        <v>104093.33999999997</v>
      </c>
      <c r="E19" s="233">
        <v>123528.7</v>
      </c>
      <c r="F19" s="233">
        <v>109686.89</v>
      </c>
      <c r="G19" s="233">
        <v>117961.48000000001</v>
      </c>
      <c r="H19" s="233">
        <v>92434.010000000038</v>
      </c>
      <c r="I19" s="233">
        <v>85176.74000000002</v>
      </c>
      <c r="J19" s="233">
        <v>124864.58</v>
      </c>
      <c r="K19" s="233">
        <v>149583.32999999999</v>
      </c>
      <c r="L19" s="233">
        <v>127772.41999999997</v>
      </c>
      <c r="M19" s="233">
        <v>118551.97000000003</v>
      </c>
      <c r="N19" s="233">
        <v>230910.51999999993</v>
      </c>
      <c r="O19" s="233">
        <v>227462.68999999992</v>
      </c>
      <c r="P19" s="235">
        <v>119640.94000000005</v>
      </c>
      <c r="Q19" s="234">
        <f t="shared" si="0"/>
        <v>-0.47401949743933791</v>
      </c>
      <c r="R19" s="2"/>
      <c r="S19" s="4" t="s">
        <v>43</v>
      </c>
      <c r="T19" s="255">
        <f>SUM(T7:T18)</f>
        <v>0.99999999999999967</v>
      </c>
      <c r="U19" s="256">
        <f t="shared" ref="U19:AB19" si="10">SUM(U7:U18)</f>
        <v>0.99999999999999989</v>
      </c>
      <c r="V19" s="256">
        <f t="shared" si="10"/>
        <v>1</v>
      </c>
      <c r="W19" s="256">
        <f t="shared" si="10"/>
        <v>0.99999999999999989</v>
      </c>
      <c r="X19" s="256">
        <f t="shared" si="10"/>
        <v>0.99999999999999989</v>
      </c>
      <c r="Y19" s="256">
        <f t="shared" si="10"/>
        <v>0.99999999999999967</v>
      </c>
      <c r="Z19" s="256">
        <f t="shared" si="10"/>
        <v>0.99999999999999989</v>
      </c>
      <c r="AA19" s="257">
        <f t="shared" si="10"/>
        <v>1</v>
      </c>
      <c r="AB19">
        <f t="shared" si="10"/>
        <v>0</v>
      </c>
    </row>
    <row r="20" spans="1:28">
      <c r="Q20" s="18"/>
    </row>
    <row r="21" spans="1:28" ht="15.75" thickBot="1"/>
    <row r="22" spans="1:28">
      <c r="A22" s="540" t="s">
        <v>20</v>
      </c>
      <c r="B22" s="528">
        <v>1000</v>
      </c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22"/>
      <c r="Q22" s="518" t="s">
        <v>165</v>
      </c>
      <c r="T22" s="504" t="s">
        <v>111</v>
      </c>
      <c r="U22" s="505"/>
      <c r="V22" s="505"/>
      <c r="W22" s="506"/>
      <c r="X22" s="506"/>
      <c r="Y22" s="506"/>
      <c r="Z22" s="506"/>
      <c r="AA22" s="507"/>
    </row>
    <row r="23" spans="1:28" ht="15.75" customHeight="1">
      <c r="A23" s="541"/>
      <c r="B23" s="527" t="str">
        <f>B5</f>
        <v>jan - dez</v>
      </c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24"/>
      <c r="Q23" s="519"/>
      <c r="T23" s="508" t="s">
        <v>67</v>
      </c>
      <c r="U23" s="509"/>
      <c r="V23" s="509"/>
      <c r="W23" s="510"/>
      <c r="X23" s="510"/>
      <c r="Y23" s="510"/>
      <c r="Z23" s="510"/>
      <c r="AA23" s="511"/>
    </row>
    <row r="24" spans="1:28" ht="22.5" customHeight="1" thickBot="1">
      <c r="A24" s="541"/>
      <c r="B24" s="176">
        <v>2010</v>
      </c>
      <c r="C24" s="62">
        <v>2011</v>
      </c>
      <c r="D24" s="62">
        <v>2012</v>
      </c>
      <c r="E24" s="59">
        <v>2013</v>
      </c>
      <c r="F24" s="59">
        <v>2014</v>
      </c>
      <c r="G24" s="59">
        <v>2015</v>
      </c>
      <c r="H24" s="59">
        <v>2016</v>
      </c>
      <c r="I24" s="59">
        <v>2017</v>
      </c>
      <c r="J24" s="59">
        <v>2018</v>
      </c>
      <c r="K24" s="59">
        <v>2019</v>
      </c>
      <c r="L24" s="59">
        <v>2020</v>
      </c>
      <c r="M24" s="59">
        <v>2021</v>
      </c>
      <c r="N24" s="59">
        <v>2022</v>
      </c>
      <c r="O24" s="59">
        <v>2023</v>
      </c>
      <c r="P24" s="60">
        <v>2024</v>
      </c>
      <c r="Q24" s="520"/>
      <c r="T24" s="65">
        <v>2010</v>
      </c>
      <c r="U24" s="62">
        <v>2015</v>
      </c>
      <c r="V24" s="62">
        <v>2019</v>
      </c>
      <c r="W24" s="337">
        <v>2020</v>
      </c>
      <c r="X24" s="337">
        <v>2021</v>
      </c>
      <c r="Y24" s="337">
        <v>2022</v>
      </c>
      <c r="Z24" s="337">
        <v>2023</v>
      </c>
      <c r="AA24" s="250">
        <v>2024</v>
      </c>
    </row>
    <row r="25" spans="1:28" ht="20.100000000000001" customHeight="1">
      <c r="A25" s="16" t="s">
        <v>30</v>
      </c>
      <c r="B25" s="25">
        <v>1574.6880000000001</v>
      </c>
      <c r="C25" s="26">
        <v>820.27599999999995</v>
      </c>
      <c r="D25" s="26">
        <v>1078.9939999999999</v>
      </c>
      <c r="E25" s="26">
        <v>1513.2369999999994</v>
      </c>
      <c r="F25" s="26">
        <v>3054.409000000001</v>
      </c>
      <c r="G25" s="26">
        <v>1627.5559999999996</v>
      </c>
      <c r="H25" s="26">
        <v>3353.3000000000011</v>
      </c>
      <c r="I25" s="26">
        <v>3128.2089999999994</v>
      </c>
      <c r="J25" s="26">
        <v>3390.1840000000011</v>
      </c>
      <c r="K25" s="26">
        <v>4128.8100000000004</v>
      </c>
      <c r="L25" s="26">
        <v>8185.0439999999999</v>
      </c>
      <c r="M25" s="26">
        <v>8928.974000000002</v>
      </c>
      <c r="N25" s="26">
        <v>12211.550999999999</v>
      </c>
      <c r="O25" s="26">
        <v>9806.2590000000018</v>
      </c>
      <c r="P25" s="39">
        <v>8074.0339999999997</v>
      </c>
      <c r="Q25" s="24">
        <f t="shared" ref="Q25:Q37" si="11">(P25-O25)/O25</f>
        <v>-0.17664483469180264</v>
      </c>
      <c r="T25" s="220">
        <f>B25/$B$37</f>
        <v>0.11253362742231071</v>
      </c>
      <c r="U25" s="307">
        <f t="shared" ref="U25:U36" si="12">G25/$G$37</f>
        <v>0.1666650965016587</v>
      </c>
      <c r="V25" s="307">
        <f>K25/$K$37</f>
        <v>0.25249178171450976</v>
      </c>
      <c r="W25" s="307">
        <f>L25/$L$37</f>
        <v>0.42093374276226708</v>
      </c>
      <c r="X25" s="307">
        <f>M25/$M$37</f>
        <v>0.43726150777550582</v>
      </c>
      <c r="Y25" s="307">
        <f>N25/$N$37</f>
        <v>0.40066666270753737</v>
      </c>
      <c r="Z25" s="307">
        <f>O25/$O$37</f>
        <v>0.355730291444459</v>
      </c>
      <c r="AA25" s="307">
        <f>P25/$P$37</f>
        <v>0.35592251871825398</v>
      </c>
    </row>
    <row r="26" spans="1:28" ht="20.100000000000001" customHeight="1">
      <c r="A26" s="16" t="s">
        <v>40</v>
      </c>
      <c r="B26" s="25">
        <v>9688.2049999999999</v>
      </c>
      <c r="C26" s="26">
        <v>6008.5169999999998</v>
      </c>
      <c r="D26" s="26">
        <v>5729.116</v>
      </c>
      <c r="E26" s="26">
        <v>8317.9619999999995</v>
      </c>
      <c r="F26" s="26">
        <v>5097.4790000000003</v>
      </c>
      <c r="G26" s="26">
        <v>5050.4650000000001</v>
      </c>
      <c r="H26" s="26">
        <v>4045.654</v>
      </c>
      <c r="I26" s="26">
        <v>4852.8909999999987</v>
      </c>
      <c r="J26" s="26">
        <v>8029.5640000000003</v>
      </c>
      <c r="K26" s="26">
        <v>7325.1699999999973</v>
      </c>
      <c r="L26" s="26">
        <v>6711.7660000000014</v>
      </c>
      <c r="M26" s="26">
        <v>5927.1240000000016</v>
      </c>
      <c r="N26" s="26">
        <v>11123.280999999997</v>
      </c>
      <c r="O26" s="26">
        <v>11562.103000000003</v>
      </c>
      <c r="P26" s="39">
        <v>7796.744999999999</v>
      </c>
      <c r="Q26" s="27">
        <f t="shared" si="11"/>
        <v>-0.32566376549318088</v>
      </c>
      <c r="T26" s="220">
        <f t="shared" ref="T26:T36" si="13">B26/$B$37</f>
        <v>0.69235864619592424</v>
      </c>
      <c r="U26" s="307">
        <f t="shared" si="12"/>
        <v>0.5171780489293456</v>
      </c>
      <c r="V26" s="307">
        <f t="shared" ref="V26:V36" si="14">K26/$K$37</f>
        <v>0.44796084699021621</v>
      </c>
      <c r="W26" s="307">
        <f t="shared" ref="W26:W36" si="15">L26/$L$37</f>
        <v>0.34516720776632737</v>
      </c>
      <c r="X26" s="307">
        <f t="shared" ref="X26:X36" si="16">M26/$M$37</f>
        <v>0.2902576686876216</v>
      </c>
      <c r="Y26" s="307">
        <f t="shared" ref="Y26:Y36" si="17">N26/$N$37</f>
        <v>0.3649600183161138</v>
      </c>
      <c r="Z26" s="307">
        <f t="shared" ref="Z26:Z36" si="18">O26/$O$37</f>
        <v>0.4194250090580775</v>
      </c>
      <c r="AA26" s="307">
        <f t="shared" ref="AA26:AA36" si="19">P26/$P$37</f>
        <v>0.34369896364121738</v>
      </c>
    </row>
    <row r="27" spans="1:28" ht="20.100000000000001" customHeight="1">
      <c r="A27" s="16" t="s">
        <v>97</v>
      </c>
      <c r="B27" s="25">
        <v>1212.028</v>
      </c>
      <c r="C27" s="26">
        <v>468.96699999999998</v>
      </c>
      <c r="D27" s="26">
        <v>556.33600000000001</v>
      </c>
      <c r="E27" s="26">
        <v>287.77299999999997</v>
      </c>
      <c r="F27" s="26">
        <v>1177.0730000000001</v>
      </c>
      <c r="G27" s="26">
        <v>1716.2359999999996</v>
      </c>
      <c r="H27" s="26">
        <v>1617.0319999999999</v>
      </c>
      <c r="I27" s="26">
        <v>1834.587</v>
      </c>
      <c r="J27" s="26">
        <v>2346.5539999999992</v>
      </c>
      <c r="K27" s="26">
        <v>2480.8850000000002</v>
      </c>
      <c r="L27" s="26">
        <v>1315.675</v>
      </c>
      <c r="M27" s="26">
        <v>1877.5129999999997</v>
      </c>
      <c r="N27" s="26">
        <v>2464.7590000000005</v>
      </c>
      <c r="O27" s="26">
        <v>2688.3250000000003</v>
      </c>
      <c r="P27" s="39">
        <v>2311.8089999999997</v>
      </c>
      <c r="Q27" s="27">
        <f t="shared" si="11"/>
        <v>-0.14005598281457804</v>
      </c>
      <c r="T27" s="220">
        <f t="shared" si="13"/>
        <v>8.6616464580544464E-2</v>
      </c>
      <c r="U27" s="307">
        <f t="shared" si="12"/>
        <v>0.17574611169116192</v>
      </c>
      <c r="V27" s="307">
        <f t="shared" si="14"/>
        <v>0.15171516099767282</v>
      </c>
      <c r="W27" s="307">
        <f t="shared" si="15"/>
        <v>6.7661456921764354E-2</v>
      </c>
      <c r="X27" s="307">
        <f t="shared" si="16"/>
        <v>9.1943840943888175E-2</v>
      </c>
      <c r="Y27" s="307">
        <f t="shared" si="17"/>
        <v>8.0869888100894585E-2</v>
      </c>
      <c r="Z27" s="307">
        <f t="shared" si="18"/>
        <v>9.7521250024848946E-2</v>
      </c>
      <c r="AA27" s="307">
        <f t="shared" si="19"/>
        <v>0.10191000955353025</v>
      </c>
    </row>
    <row r="28" spans="1:28" ht="20.100000000000001" customHeight="1">
      <c r="A28" s="16" t="s">
        <v>36</v>
      </c>
      <c r="B28" s="25">
        <v>858.71399999999983</v>
      </c>
      <c r="C28" s="26">
        <v>674.87199999999996</v>
      </c>
      <c r="D28" s="26">
        <v>837.63800000000015</v>
      </c>
      <c r="E28" s="26">
        <v>1295.7220000000002</v>
      </c>
      <c r="F28" s="26">
        <v>662.59400000000005</v>
      </c>
      <c r="G28" s="26">
        <v>655.76900000000001</v>
      </c>
      <c r="H28" s="26">
        <v>798.74300000000005</v>
      </c>
      <c r="I28" s="26">
        <v>1640.6420000000003</v>
      </c>
      <c r="J28" s="26">
        <v>1154.8210000000004</v>
      </c>
      <c r="K28" s="26">
        <v>905.5200000000001</v>
      </c>
      <c r="L28" s="26">
        <v>1527.5540000000003</v>
      </c>
      <c r="M28" s="26">
        <v>1537.8870000000002</v>
      </c>
      <c r="N28" s="26">
        <v>2397.8219999999997</v>
      </c>
      <c r="O28" s="26">
        <v>1242.4249999999997</v>
      </c>
      <c r="P28" s="39">
        <v>1169.9530000000004</v>
      </c>
      <c r="Q28" s="27">
        <f t="shared" si="11"/>
        <v>-5.833108638348336E-2</v>
      </c>
      <c r="T28" s="220">
        <f t="shared" si="13"/>
        <v>6.1367205019865582E-2</v>
      </c>
      <c r="U28" s="307">
        <f t="shared" si="12"/>
        <v>6.7152100245887858E-2</v>
      </c>
      <c r="V28" s="307">
        <f t="shared" si="14"/>
        <v>5.5375848774373938E-2</v>
      </c>
      <c r="W28" s="307">
        <f t="shared" si="15"/>
        <v>7.855779669498078E-2</v>
      </c>
      <c r="X28" s="307">
        <f t="shared" si="16"/>
        <v>7.5311988634791549E-2</v>
      </c>
      <c r="Y28" s="307">
        <f t="shared" si="17"/>
        <v>7.8673654026971074E-2</v>
      </c>
      <c r="Z28" s="307">
        <f t="shared" si="18"/>
        <v>4.5070011647446985E-2</v>
      </c>
      <c r="AA28" s="307">
        <f t="shared" si="19"/>
        <v>5.1574295890007102E-2</v>
      </c>
    </row>
    <row r="29" spans="1:28" ht="20.100000000000001" customHeight="1">
      <c r="A29" s="16" t="s">
        <v>171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>
        <v>376.459</v>
      </c>
      <c r="N29" s="26">
        <v>418.029</v>
      </c>
      <c r="O29" s="26">
        <v>353.90299999999991</v>
      </c>
      <c r="P29" s="39">
        <v>530.89400000000001</v>
      </c>
      <c r="Q29" s="27">
        <f t="shared" si="11"/>
        <v>0.50011161250399161</v>
      </c>
      <c r="T29" s="220">
        <f t="shared" si="13"/>
        <v>0</v>
      </c>
      <c r="U29" s="307">
        <f t="shared" si="12"/>
        <v>0</v>
      </c>
      <c r="V29" s="307">
        <f t="shared" si="14"/>
        <v>0</v>
      </c>
      <c r="W29" s="307">
        <f t="shared" si="15"/>
        <v>0</v>
      </c>
      <c r="X29" s="307">
        <f t="shared" si="16"/>
        <v>1.8435604130514784E-2</v>
      </c>
      <c r="Y29" s="307">
        <f t="shared" si="17"/>
        <v>1.3715725737457031E-2</v>
      </c>
      <c r="Z29" s="307">
        <f t="shared" si="18"/>
        <v>1.2838128926950463E-2</v>
      </c>
      <c r="AA29" s="307">
        <f t="shared" si="19"/>
        <v>2.340306340701671E-2</v>
      </c>
    </row>
    <row r="30" spans="1:28" ht="20.100000000000001" customHeight="1">
      <c r="A30" s="16" t="s">
        <v>144</v>
      </c>
      <c r="B30" s="25">
        <v>348.25899999999996</v>
      </c>
      <c r="C30" s="26">
        <v>113.74</v>
      </c>
      <c r="D30" s="26">
        <v>62.093000000000004</v>
      </c>
      <c r="E30" s="26">
        <v>40.550000000000004</v>
      </c>
      <c r="F30" s="26">
        <v>91.800999999999988</v>
      </c>
      <c r="G30" s="26">
        <v>144.13900000000001</v>
      </c>
      <c r="H30" s="26">
        <v>233.84000000000003</v>
      </c>
      <c r="I30" s="26">
        <v>193.9</v>
      </c>
      <c r="J30" s="26">
        <v>184.57000000000002</v>
      </c>
      <c r="K30" s="26">
        <v>86.825000000000003</v>
      </c>
      <c r="L30" s="26">
        <v>134.33500000000001</v>
      </c>
      <c r="M30" s="26">
        <v>249.07199999999997</v>
      </c>
      <c r="N30" s="26">
        <v>302.97699999999998</v>
      </c>
      <c r="O30" s="26">
        <v>472.10399999999998</v>
      </c>
      <c r="P30" s="39">
        <v>512.45699999999999</v>
      </c>
      <c r="Q30" s="27">
        <f t="shared" si="11"/>
        <v>8.5474810634944859E-2</v>
      </c>
      <c r="T30" s="220">
        <f t="shared" si="13"/>
        <v>2.488800864200813E-2</v>
      </c>
      <c r="U30" s="307">
        <f t="shared" si="12"/>
        <v>1.4760131353177766E-2</v>
      </c>
      <c r="V30" s="307">
        <f t="shared" si="14"/>
        <v>5.3096652418886574E-3</v>
      </c>
      <c r="W30" s="307">
        <f t="shared" si="15"/>
        <v>6.9084704167710221E-3</v>
      </c>
      <c r="X30" s="307">
        <f t="shared" si="16"/>
        <v>1.219732505265003E-2</v>
      </c>
      <c r="Y30" s="307">
        <f t="shared" si="17"/>
        <v>9.9408161557153173E-3</v>
      </c>
      <c r="Z30" s="307">
        <f t="shared" si="18"/>
        <v>1.7125969598813864E-2</v>
      </c>
      <c r="AA30" s="307">
        <f t="shared" si="19"/>
        <v>2.2590316832304683E-2</v>
      </c>
    </row>
    <row r="31" spans="1:28" ht="20.100000000000001" customHeight="1">
      <c r="A31" s="16" t="s">
        <v>38</v>
      </c>
      <c r="B31" s="25"/>
      <c r="C31" s="26"/>
      <c r="D31" s="26">
        <v>7.3260000000000005</v>
      </c>
      <c r="E31" s="26">
        <v>0.61199999999999999</v>
      </c>
      <c r="F31" s="26">
        <v>3.0000000000000001E-3</v>
      </c>
      <c r="G31" s="26"/>
      <c r="H31" s="26"/>
      <c r="I31" s="26"/>
      <c r="J31" s="26">
        <v>26.402999999999999</v>
      </c>
      <c r="K31" s="26"/>
      <c r="L31" s="26">
        <v>483.89099999999996</v>
      </c>
      <c r="M31" s="26">
        <v>628.87800000000004</v>
      </c>
      <c r="N31" s="26">
        <v>87.38900000000001</v>
      </c>
      <c r="O31" s="26">
        <v>218.928</v>
      </c>
      <c r="P31" s="39">
        <v>469.48899999999998</v>
      </c>
      <c r="Q31" s="27">
        <f t="shared" si="11"/>
        <v>1.1444904260761528</v>
      </c>
      <c r="T31" s="220">
        <f t="shared" si="13"/>
        <v>0</v>
      </c>
      <c r="U31" s="307">
        <f t="shared" si="12"/>
        <v>0</v>
      </c>
      <c r="V31" s="307">
        <f t="shared" si="14"/>
        <v>0</v>
      </c>
      <c r="W31" s="307">
        <f t="shared" si="15"/>
        <v>2.4885150247081895E-2</v>
      </c>
      <c r="X31" s="307">
        <f t="shared" si="16"/>
        <v>3.0796835390812485E-2</v>
      </c>
      <c r="Y31" s="307">
        <f t="shared" si="17"/>
        <v>2.8672736974483413E-3</v>
      </c>
      <c r="Z31" s="307">
        <f t="shared" si="18"/>
        <v>7.9417972995973803E-3</v>
      </c>
      <c r="AA31" s="307">
        <f t="shared" si="19"/>
        <v>2.0696185746866356E-2</v>
      </c>
    </row>
    <row r="32" spans="1:28" ht="20.100000000000001" customHeight="1">
      <c r="A32" s="16" t="s">
        <v>35</v>
      </c>
      <c r="B32" s="25">
        <v>13.497</v>
      </c>
      <c r="C32" s="26">
        <v>4.7530000000000001</v>
      </c>
      <c r="D32" s="26">
        <v>19.401</v>
      </c>
      <c r="E32" s="26">
        <v>69.100000000000009</v>
      </c>
      <c r="F32" s="26">
        <v>130.44499999999999</v>
      </c>
      <c r="G32" s="26">
        <v>144.49099999999999</v>
      </c>
      <c r="H32" s="26">
        <v>162.75599999999997</v>
      </c>
      <c r="I32" s="26">
        <v>253.64700000000002</v>
      </c>
      <c r="J32" s="26">
        <v>281.25499999999994</v>
      </c>
      <c r="K32" s="26">
        <v>80.25</v>
      </c>
      <c r="L32" s="26">
        <v>570.73100000000011</v>
      </c>
      <c r="M32" s="26">
        <v>260.98099999999999</v>
      </c>
      <c r="N32" s="26">
        <v>354.31099999999998</v>
      </c>
      <c r="O32" s="26">
        <v>458.06500000000005</v>
      </c>
      <c r="P32" s="39">
        <v>363.07899999999995</v>
      </c>
      <c r="Q32" s="27">
        <f t="shared" si="11"/>
        <v>-0.20736358377086242</v>
      </c>
      <c r="T32" s="220">
        <f t="shared" si="13"/>
        <v>9.6455067246268948E-4</v>
      </c>
      <c r="U32" s="307">
        <f t="shared" si="12"/>
        <v>1.4796176880316973E-2</v>
      </c>
      <c r="V32" s="307">
        <f t="shared" si="14"/>
        <v>4.9075800248956488E-3</v>
      </c>
      <c r="W32" s="307">
        <f t="shared" si="15"/>
        <v>2.9351086682057118E-2</v>
      </c>
      <c r="X32" s="307">
        <f t="shared" si="16"/>
        <v>1.2780521654644671E-2</v>
      </c>
      <c r="Y32" s="307">
        <f t="shared" si="17"/>
        <v>1.162510854932107E-2</v>
      </c>
      <c r="Z32" s="307">
        <f t="shared" si="18"/>
        <v>1.6616693068223682E-2</v>
      </c>
      <c r="AA32" s="307">
        <f t="shared" si="19"/>
        <v>1.6005381222534476E-2</v>
      </c>
    </row>
    <row r="33" spans="1:28" ht="20.100000000000001" customHeight="1">
      <c r="A33" s="16" t="s">
        <v>33</v>
      </c>
      <c r="B33" s="25">
        <v>16.917000000000002</v>
      </c>
      <c r="C33" s="26">
        <v>15.766</v>
      </c>
      <c r="D33" s="26">
        <v>2.121</v>
      </c>
      <c r="E33" s="26">
        <v>4.8000000000000001E-2</v>
      </c>
      <c r="F33" s="26">
        <v>12.929</v>
      </c>
      <c r="G33" s="26">
        <v>12.706999999999999</v>
      </c>
      <c r="H33" s="26">
        <v>0.33300000000000002</v>
      </c>
      <c r="I33" s="26">
        <v>3.4750000000000001</v>
      </c>
      <c r="J33" s="26">
        <v>115.71900000000001</v>
      </c>
      <c r="K33" s="26">
        <v>200.161</v>
      </c>
      <c r="L33" s="26">
        <v>120.02500000000001</v>
      </c>
      <c r="M33" s="26">
        <v>3.5619999999999998</v>
      </c>
      <c r="N33" s="26">
        <v>1.8180000000000001</v>
      </c>
      <c r="O33" s="26">
        <v>47.679999999999993</v>
      </c>
      <c r="P33" s="39">
        <v>357.41600000000005</v>
      </c>
      <c r="Q33" s="27">
        <f t="shared" si="11"/>
        <v>6.4961409395973178</v>
      </c>
      <c r="T33" s="220">
        <f t="shared" si="13"/>
        <v>1.2089578221865095E-3</v>
      </c>
      <c r="U33" s="307">
        <f t="shared" si="12"/>
        <v>1.3012230493123294E-3</v>
      </c>
      <c r="V33" s="307">
        <f t="shared" si="14"/>
        <v>1.2240574770880225E-2</v>
      </c>
      <c r="W33" s="307">
        <f t="shared" si="15"/>
        <v>6.1725474505746223E-3</v>
      </c>
      <c r="X33" s="307">
        <f t="shared" si="16"/>
        <v>1.7443499003316074E-4</v>
      </c>
      <c r="Y33" s="307">
        <f t="shared" si="17"/>
        <v>5.9649424778417008E-5</v>
      </c>
      <c r="Z33" s="307">
        <f t="shared" si="18"/>
        <v>1.7296320947745517E-3</v>
      </c>
      <c r="AA33" s="307">
        <f t="shared" si="19"/>
        <v>1.5755742786097197E-2</v>
      </c>
    </row>
    <row r="34" spans="1:28" ht="20.100000000000001" customHeight="1">
      <c r="A34" s="16" t="s">
        <v>34</v>
      </c>
      <c r="B34" s="25">
        <v>57.875</v>
      </c>
      <c r="C34" s="26">
        <v>41.168000000000006</v>
      </c>
      <c r="D34" s="26">
        <v>110.901</v>
      </c>
      <c r="E34" s="26">
        <v>325.68600000000004</v>
      </c>
      <c r="F34" s="26">
        <v>313.233</v>
      </c>
      <c r="G34" s="26">
        <v>44.704000000000008</v>
      </c>
      <c r="H34" s="26">
        <v>77.09</v>
      </c>
      <c r="I34" s="26">
        <v>186.518</v>
      </c>
      <c r="J34" s="26">
        <v>91.91</v>
      </c>
      <c r="K34" s="26">
        <v>235.06400000000005</v>
      </c>
      <c r="L34" s="26">
        <v>103.31700000000001</v>
      </c>
      <c r="M34" s="26">
        <v>178.602</v>
      </c>
      <c r="N34" s="26">
        <v>472.94400000000002</v>
      </c>
      <c r="O34" s="26">
        <v>279.85999999999996</v>
      </c>
      <c r="P34" s="39">
        <v>249.624</v>
      </c>
      <c r="Q34" s="27">
        <f t="shared" si="11"/>
        <v>-0.10803973415279056</v>
      </c>
      <c r="T34" s="220">
        <f t="shared" si="13"/>
        <v>4.1359835644052866E-3</v>
      </c>
      <c r="U34" s="307">
        <f t="shared" si="12"/>
        <v>4.5777819466796561E-3</v>
      </c>
      <c r="V34" s="307">
        <f t="shared" si="14"/>
        <v>1.4375020448250108E-2</v>
      </c>
      <c r="W34" s="307">
        <f t="shared" si="15"/>
        <v>5.3133021033202939E-3</v>
      </c>
      <c r="X34" s="307">
        <f t="shared" si="16"/>
        <v>8.7463329842511432E-3</v>
      </c>
      <c r="Y34" s="307">
        <f t="shared" si="17"/>
        <v>1.5517512405062515E-2</v>
      </c>
      <c r="Z34" s="307">
        <f t="shared" si="18"/>
        <v>1.0152156838162878E-2</v>
      </c>
      <c r="AA34" s="307">
        <f t="shared" si="19"/>
        <v>1.100401643249526E-2</v>
      </c>
    </row>
    <row r="35" spans="1:28" ht="20.100000000000001" customHeight="1">
      <c r="A35" s="16" t="s">
        <v>39</v>
      </c>
      <c r="B35" s="25">
        <v>16.400000000000002</v>
      </c>
      <c r="C35" s="26">
        <v>14.649000000000001</v>
      </c>
      <c r="D35" s="26">
        <v>39.234000000000002</v>
      </c>
      <c r="E35" s="26">
        <v>19.334000000000003</v>
      </c>
      <c r="F35" s="26">
        <v>35.36</v>
      </c>
      <c r="G35" s="26">
        <v>13.492999999999999</v>
      </c>
      <c r="H35" s="26">
        <v>105.42100000000001</v>
      </c>
      <c r="I35" s="26">
        <v>220.29199999999997</v>
      </c>
      <c r="J35" s="26">
        <v>138.52700000000002</v>
      </c>
      <c r="K35" s="26">
        <v>247.72799999999998</v>
      </c>
      <c r="L35" s="26">
        <v>120.92</v>
      </c>
      <c r="M35" s="26">
        <v>228.43199999999999</v>
      </c>
      <c r="N35" s="26">
        <v>204.90400000000002</v>
      </c>
      <c r="O35" s="26">
        <v>155.40800000000002</v>
      </c>
      <c r="P35" s="39">
        <v>234.785</v>
      </c>
      <c r="Q35" s="27">
        <f t="shared" si="11"/>
        <v>0.51076521157211963</v>
      </c>
      <c r="T35" s="220">
        <f t="shared" si="13"/>
        <v>1.1720108934124701E-3</v>
      </c>
      <c r="U35" s="307">
        <f t="shared" si="12"/>
        <v>1.3817110729811332E-3</v>
      </c>
      <c r="V35" s="307">
        <f t="shared" si="14"/>
        <v>1.5149470210683481E-2</v>
      </c>
      <c r="W35" s="307">
        <f t="shared" si="15"/>
        <v>6.2185747779502885E-3</v>
      </c>
      <c r="X35" s="307">
        <f t="shared" si="16"/>
        <v>1.1186561943642608E-2</v>
      </c>
      <c r="Y35" s="307">
        <f t="shared" si="17"/>
        <v>6.7229954536835862E-3</v>
      </c>
      <c r="Z35" s="307">
        <f t="shared" si="18"/>
        <v>5.6375558847467193E-3</v>
      </c>
      <c r="AA35" s="307">
        <f t="shared" si="19"/>
        <v>1.0349878209240297E-2</v>
      </c>
    </row>
    <row r="36" spans="1:28" ht="20.100000000000001" customHeight="1" thickBot="1">
      <c r="A36" s="16" t="s">
        <v>70</v>
      </c>
      <c r="B36" s="25">
        <f t="shared" ref="B36:P36" si="20">B37-SUM(B25:B35)</f>
        <v>206.46099999999933</v>
      </c>
      <c r="C36" s="26">
        <f t="shared" si="20"/>
        <v>403.30999999999949</v>
      </c>
      <c r="D36" s="26">
        <f t="shared" si="20"/>
        <v>343.22099999999773</v>
      </c>
      <c r="E36" s="26">
        <f t="shared" si="20"/>
        <v>230.20400000000336</v>
      </c>
      <c r="F36" s="26">
        <f t="shared" si="20"/>
        <v>312.12099999999919</v>
      </c>
      <c r="G36" s="26">
        <f t="shared" si="20"/>
        <v>355.86799999999857</v>
      </c>
      <c r="H36" s="26">
        <f t="shared" si="20"/>
        <v>451.30699999999706</v>
      </c>
      <c r="I36" s="26">
        <f t="shared" si="20"/>
        <v>611.35399999999572</v>
      </c>
      <c r="J36" s="26">
        <f t="shared" si="20"/>
        <v>791.39100000000326</v>
      </c>
      <c r="K36" s="26">
        <f t="shared" si="20"/>
        <v>661.84200000000055</v>
      </c>
      <c r="L36" s="26">
        <f t="shared" si="20"/>
        <v>171.71199999999953</v>
      </c>
      <c r="M36" s="26">
        <f t="shared" si="20"/>
        <v>222.73099999999977</v>
      </c>
      <c r="N36" s="26">
        <f t="shared" si="20"/>
        <v>438.29599999999846</v>
      </c>
      <c r="O36" s="26">
        <f t="shared" si="20"/>
        <v>281.49600000000282</v>
      </c>
      <c r="P36" s="39">
        <f t="shared" si="20"/>
        <v>614.52300000000105</v>
      </c>
      <c r="Q36" s="27">
        <f t="shared" si="11"/>
        <v>1.1830612157899043</v>
      </c>
      <c r="T36" s="220">
        <f t="shared" si="13"/>
        <v>1.475454518687995E-2</v>
      </c>
      <c r="U36" s="308">
        <f t="shared" si="12"/>
        <v>3.64416183294781E-2</v>
      </c>
      <c r="V36" s="307">
        <f t="shared" si="14"/>
        <v>4.0474050826629145E-2</v>
      </c>
      <c r="W36" s="307">
        <f t="shared" si="15"/>
        <v>8.8306641769053673E-3</v>
      </c>
      <c r="X36" s="307">
        <f t="shared" si="16"/>
        <v>1.0907377811643987E-2</v>
      </c>
      <c r="Y36" s="307">
        <f t="shared" si="17"/>
        <v>1.4380695425017034E-2</v>
      </c>
      <c r="Z36" s="307">
        <f t="shared" si="18"/>
        <v>1.0211504113898116E-2</v>
      </c>
      <c r="AA36" s="307">
        <f t="shared" si="19"/>
        <v>2.7089627560436081E-2</v>
      </c>
    </row>
    <row r="37" spans="1:28" ht="26.25" customHeight="1" thickBot="1">
      <c r="A37" s="254" t="s">
        <v>43</v>
      </c>
      <c r="B37" s="232">
        <v>13993.043999999998</v>
      </c>
      <c r="C37" s="233">
        <v>8566.0179999999982</v>
      </c>
      <c r="D37" s="233">
        <v>8786.3809999999976</v>
      </c>
      <c r="E37" s="233">
        <v>12100.228000000001</v>
      </c>
      <c r="F37" s="233">
        <v>10887.447</v>
      </c>
      <c r="G37" s="233">
        <v>9765.4279999999981</v>
      </c>
      <c r="H37" s="233">
        <v>10845.475999999999</v>
      </c>
      <c r="I37" s="233">
        <v>12925.514999999994</v>
      </c>
      <c r="J37" s="233">
        <v>16550.898000000001</v>
      </c>
      <c r="K37" s="233">
        <v>16352.254999999999</v>
      </c>
      <c r="L37" s="233">
        <v>19444.969999999998</v>
      </c>
      <c r="M37" s="233">
        <v>20420.215000000004</v>
      </c>
      <c r="N37" s="233">
        <v>30478.080999999991</v>
      </c>
      <c r="O37" s="233">
        <v>27566.556000000004</v>
      </c>
      <c r="P37" s="235">
        <v>22684.808000000005</v>
      </c>
      <c r="Q37" s="234">
        <f t="shared" si="11"/>
        <v>-0.17708951382972898</v>
      </c>
      <c r="T37" s="255">
        <f>SUM(T25:T36)</f>
        <v>1</v>
      </c>
      <c r="U37" s="256">
        <f t="shared" ref="U37:AB37" si="21">SUM(U25:U36)</f>
        <v>1</v>
      </c>
      <c r="V37" s="256">
        <f t="shared" si="21"/>
        <v>1</v>
      </c>
      <c r="W37" s="256">
        <f t="shared" si="21"/>
        <v>1.0000000000000002</v>
      </c>
      <c r="X37" s="256">
        <f t="shared" ref="X37:Y37" si="22">SUM(X25:X36)</f>
        <v>1</v>
      </c>
      <c r="Y37" s="256">
        <f t="shared" si="22"/>
        <v>1.0000000000000002</v>
      </c>
      <c r="Z37" s="256">
        <f t="shared" si="21"/>
        <v>0.99999999999999989</v>
      </c>
      <c r="AA37" s="257">
        <f t="shared" si="21"/>
        <v>0.99999999999999967</v>
      </c>
      <c r="AB37">
        <f t="shared" si="21"/>
        <v>0</v>
      </c>
    </row>
    <row r="38" spans="1:28" ht="20.100000000000001" customHeight="1"/>
    <row r="39" spans="1:28" ht="20.100000000000001" customHeight="1" thickBot="1"/>
    <row r="40" spans="1:28" ht="15" customHeight="1">
      <c r="A40" s="540" t="s">
        <v>20</v>
      </c>
      <c r="B40" s="526" t="s">
        <v>50</v>
      </c>
      <c r="C40" s="505"/>
      <c r="D40" s="505"/>
      <c r="E40" s="505"/>
      <c r="F40" s="505"/>
      <c r="G40" s="505"/>
      <c r="H40" s="505"/>
      <c r="I40" s="505"/>
      <c r="J40" s="505"/>
      <c r="K40" s="505"/>
      <c r="L40" s="505"/>
      <c r="M40" s="505"/>
      <c r="N40" s="505"/>
      <c r="O40" s="505"/>
      <c r="P40" s="522"/>
      <c r="Q40" s="518" t="s">
        <v>165</v>
      </c>
    </row>
    <row r="41" spans="1:28" ht="15.75" customHeight="1">
      <c r="A41" s="541"/>
      <c r="B41" s="527" t="str">
        <f>B23</f>
        <v>jan - dez</v>
      </c>
      <c r="C41" s="509"/>
      <c r="D41" s="509"/>
      <c r="E41" s="509"/>
      <c r="F41" s="509"/>
      <c r="G41" s="509"/>
      <c r="H41" s="509"/>
      <c r="I41" s="509"/>
      <c r="J41" s="509"/>
      <c r="K41" s="509"/>
      <c r="L41" s="509"/>
      <c r="M41" s="509"/>
      <c r="N41" s="509"/>
      <c r="O41" s="509"/>
      <c r="P41" s="524"/>
      <c r="Q41" s="519"/>
    </row>
    <row r="42" spans="1:28" ht="21.75" customHeight="1" thickBot="1">
      <c r="A42" s="541"/>
      <c r="B42" s="306">
        <v>2010</v>
      </c>
      <c r="C42" s="37">
        <v>2011</v>
      </c>
      <c r="D42" s="37">
        <v>2012</v>
      </c>
      <c r="E42" s="37">
        <v>2013</v>
      </c>
      <c r="F42" s="37">
        <v>2014</v>
      </c>
      <c r="G42" s="37">
        <v>2015</v>
      </c>
      <c r="H42" s="37">
        <v>2016</v>
      </c>
      <c r="I42" s="37">
        <v>2017</v>
      </c>
      <c r="J42" s="37">
        <v>2018</v>
      </c>
      <c r="K42" s="37">
        <v>2019</v>
      </c>
      <c r="L42" s="37">
        <v>2020</v>
      </c>
      <c r="M42" s="37">
        <v>2021</v>
      </c>
      <c r="N42" s="37">
        <v>2022</v>
      </c>
      <c r="O42" s="37">
        <v>2023</v>
      </c>
      <c r="P42" s="38">
        <v>2024</v>
      </c>
      <c r="Q42" s="520"/>
    </row>
    <row r="43" spans="1:28" ht="20.100000000000001" customHeight="1">
      <c r="A43" s="16" t="s">
        <v>30</v>
      </c>
      <c r="B43" s="90">
        <f t="shared" ref="B43:I55" si="23">(B25/B7)*10</f>
        <v>2.3391851783629294</v>
      </c>
      <c r="C43" s="87">
        <f t="shared" si="23"/>
        <v>2.7338250340779942</v>
      </c>
      <c r="D43" s="87">
        <f t="shared" si="23"/>
        <v>5.6224545094524458</v>
      </c>
      <c r="E43" s="87">
        <f t="shared" si="23"/>
        <v>5.1249610523321163</v>
      </c>
      <c r="F43" s="87">
        <f t="shared" si="23"/>
        <v>7.8352534059805743</v>
      </c>
      <c r="G43" s="87">
        <f t="shared" si="23"/>
        <v>7.858868748128903</v>
      </c>
      <c r="H43" s="87">
        <f t="shared" si="23"/>
        <v>12.39209164818921</v>
      </c>
      <c r="I43" s="87">
        <f t="shared" si="23"/>
        <v>13.105959293800218</v>
      </c>
      <c r="J43" s="87">
        <f t="shared" ref="J43:L44" si="24">(J25/J7)*10</f>
        <v>13.04493910768225</v>
      </c>
      <c r="K43" s="87">
        <f t="shared" si="24"/>
        <v>9.3280722603033759</v>
      </c>
      <c r="L43" s="87">
        <f t="shared" si="24"/>
        <v>4.5819883203310443</v>
      </c>
      <c r="M43" s="87">
        <f t="shared" ref="M43:O43" si="25">(M25/M7)*10</f>
        <v>7.3345463148089438</v>
      </c>
      <c r="N43" s="87">
        <f t="shared" ref="N43" si="26">(N25/N7)*10</f>
        <v>8.4884079479221359</v>
      </c>
      <c r="O43" s="87">
        <f t="shared" si="25"/>
        <v>14.283220062980838</v>
      </c>
      <c r="P43" s="9">
        <f t="shared" ref="P43:P55" si="27">(P25/P7)*10</f>
        <v>13.241591608336556</v>
      </c>
      <c r="Q43" s="24">
        <f>(P43-O43)/O43</f>
        <v>-7.2926724509690122E-2</v>
      </c>
    </row>
    <row r="44" spans="1:28" ht="20.100000000000001" customHeight="1">
      <c r="A44" s="16" t="s">
        <v>40</v>
      </c>
      <c r="B44" s="92">
        <f t="shared" si="23"/>
        <v>0.39981890501708051</v>
      </c>
      <c r="C44" s="56">
        <f t="shared" si="23"/>
        <v>0.44593433499121821</v>
      </c>
      <c r="D44" s="56">
        <f t="shared" si="23"/>
        <v>0.59238599333798969</v>
      </c>
      <c r="E44" s="56">
        <f t="shared" si="23"/>
        <v>0.71396829822071906</v>
      </c>
      <c r="F44" s="56">
        <f t="shared" si="23"/>
        <v>0.50623739677208401</v>
      </c>
      <c r="G44" s="56">
        <f t="shared" si="23"/>
        <v>0.46891487397517873</v>
      </c>
      <c r="H44" s="56">
        <f t="shared" si="23"/>
        <v>0.49193849829436193</v>
      </c>
      <c r="I44" s="56">
        <f t="shared" si="23"/>
        <v>0.64192537492895052</v>
      </c>
      <c r="J44" s="56">
        <f t="shared" si="24"/>
        <v>0.7107602733008368</v>
      </c>
      <c r="K44" s="56">
        <f t="shared" si="24"/>
        <v>0.55363511402691357</v>
      </c>
      <c r="L44" s="56">
        <f t="shared" si="24"/>
        <v>0.65006754177667381</v>
      </c>
      <c r="M44" s="56">
        <f t="shared" ref="M44:O44" si="28">(M26/M8)*10</f>
        <v>0.5937573535665418</v>
      </c>
      <c r="N44" s="56">
        <f t="shared" ref="N44:O54" si="29">(N26/N8)*10</f>
        <v>0.53582914635560353</v>
      </c>
      <c r="O44" s="56">
        <f t="shared" si="28"/>
        <v>0.53780495111051418</v>
      </c>
      <c r="P44" s="9">
        <f t="shared" si="27"/>
        <v>0.72971233680961756</v>
      </c>
      <c r="Q44" s="27">
        <f t="shared" ref="Q44:Q55" si="30">(P44-O44)/O44</f>
        <v>0.35683454624735889</v>
      </c>
    </row>
    <row r="45" spans="1:28" ht="20.100000000000001" customHeight="1">
      <c r="A45" s="16" t="s">
        <v>97</v>
      </c>
      <c r="B45" s="92">
        <f t="shared" ref="B45:M45" si="31">(B27/B9)*10</f>
        <v>2.4299608047555563</v>
      </c>
      <c r="C45" s="56">
        <f t="shared" si="31"/>
        <v>1.9416913363005903</v>
      </c>
      <c r="D45" s="56">
        <f t="shared" si="31"/>
        <v>2.6538696382231719</v>
      </c>
      <c r="E45" s="56">
        <f t="shared" si="31"/>
        <v>4.8713985848258119</v>
      </c>
      <c r="F45" s="56">
        <f t="shared" si="31"/>
        <v>3.9223345940452199</v>
      </c>
      <c r="G45" s="56">
        <f t="shared" si="31"/>
        <v>2.8882942558447926</v>
      </c>
      <c r="H45" s="56">
        <f t="shared" si="31"/>
        <v>3.2429171638573302</v>
      </c>
      <c r="I45" s="56">
        <f t="shared" si="31"/>
        <v>4.4737513351118565</v>
      </c>
      <c r="J45" s="56">
        <f t="shared" si="31"/>
        <v>3.4861323021017325</v>
      </c>
      <c r="K45" s="56">
        <f t="shared" si="31"/>
        <v>2.4540232613809252</v>
      </c>
      <c r="L45" s="56">
        <f t="shared" si="31"/>
        <v>5.0798066416731977</v>
      </c>
      <c r="M45" s="56">
        <f t="shared" si="31"/>
        <v>5.6821326538023857</v>
      </c>
      <c r="N45" s="56">
        <f t="shared" si="29"/>
        <v>7.1351704213201819</v>
      </c>
      <c r="O45" s="56">
        <f t="shared" si="29"/>
        <v>8.7139273084415727</v>
      </c>
      <c r="P45" s="9">
        <f t="shared" si="27"/>
        <v>7.6601964909955438</v>
      </c>
      <c r="Q45" s="27">
        <f t="shared" si="30"/>
        <v>-0.12092490333551814</v>
      </c>
    </row>
    <row r="46" spans="1:28" ht="20.100000000000001" customHeight="1">
      <c r="A46" s="16" t="s">
        <v>36</v>
      </c>
      <c r="B46" s="92">
        <f t="shared" ref="B46:M46" si="32">(B28/B10)*10</f>
        <v>2.7854008063809839</v>
      </c>
      <c r="C46" s="56">
        <f t="shared" si="32"/>
        <v>2.9985248902553896</v>
      </c>
      <c r="D46" s="56">
        <f t="shared" si="32"/>
        <v>3.0125878451766974</v>
      </c>
      <c r="E46" s="56">
        <f t="shared" si="32"/>
        <v>4.4352320610112166</v>
      </c>
      <c r="F46" s="56">
        <f t="shared" si="32"/>
        <v>4.284890225369419</v>
      </c>
      <c r="G46" s="56">
        <f t="shared" si="32"/>
        <v>4.7307295536686897</v>
      </c>
      <c r="H46" s="56">
        <f t="shared" si="32"/>
        <v>5.4933048148937775</v>
      </c>
      <c r="I46" s="56">
        <f t="shared" si="32"/>
        <v>7.3666859741997506</v>
      </c>
      <c r="J46" s="56">
        <f t="shared" si="32"/>
        <v>8.7783039664320412</v>
      </c>
      <c r="K46" s="56">
        <f t="shared" si="32"/>
        <v>5.1370317632308975</v>
      </c>
      <c r="L46" s="56">
        <f t="shared" si="32"/>
        <v>4.4546660795366737</v>
      </c>
      <c r="M46" s="56">
        <f t="shared" si="32"/>
        <v>5.9370082691847408</v>
      </c>
      <c r="N46" s="56">
        <f t="shared" si="29"/>
        <v>5.2872877375652418</v>
      </c>
      <c r="O46" s="56">
        <f t="shared" si="29"/>
        <v>8.2942240677196661</v>
      </c>
      <c r="P46" s="9">
        <f t="shared" si="27"/>
        <v>8.9983233219760201</v>
      </c>
      <c r="Q46" s="27">
        <f t="shared" si="30"/>
        <v>8.4890310233677144E-2</v>
      </c>
    </row>
    <row r="47" spans="1:28" ht="20.100000000000001" customHeight="1">
      <c r="A47" s="16" t="s">
        <v>171</v>
      </c>
      <c r="B47" s="92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>
        <f t="shared" ref="M47" si="33">(M29/M11)*10</f>
        <v>50.674249562525233</v>
      </c>
      <c r="N47" s="56">
        <f t="shared" si="29"/>
        <v>87.747481108312343</v>
      </c>
      <c r="O47" s="56">
        <f t="shared" si="29"/>
        <v>93.058900867735943</v>
      </c>
      <c r="P47" s="9">
        <f t="shared" si="27"/>
        <v>113.90130873203175</v>
      </c>
      <c r="Q47" s="27">
        <f t="shared" si="30"/>
        <v>0.22397006272316711</v>
      </c>
    </row>
    <row r="48" spans="1:28" ht="20.100000000000001" customHeight="1">
      <c r="A48" s="16" t="s">
        <v>144</v>
      </c>
      <c r="B48" s="92">
        <f t="shared" ref="B48:M48" si="34">(B30/B12)*10</f>
        <v>3.7456870590259852</v>
      </c>
      <c r="C48" s="56">
        <f t="shared" si="34"/>
        <v>5.8262473107263606</v>
      </c>
      <c r="D48" s="56">
        <f t="shared" si="34"/>
        <v>17.432060640089841</v>
      </c>
      <c r="E48" s="56">
        <f t="shared" si="34"/>
        <v>11.891495601173023</v>
      </c>
      <c r="F48" s="56">
        <f t="shared" si="34"/>
        <v>45.7860349127182</v>
      </c>
      <c r="G48" s="56">
        <f t="shared" si="34"/>
        <v>12.074976962385859</v>
      </c>
      <c r="H48" s="56">
        <f t="shared" si="34"/>
        <v>15.072837437153542</v>
      </c>
      <c r="I48" s="56">
        <f t="shared" si="34"/>
        <v>22.248995983935743</v>
      </c>
      <c r="J48" s="56">
        <f t="shared" si="34"/>
        <v>33.130497217734693</v>
      </c>
      <c r="K48" s="56">
        <f t="shared" si="34"/>
        <v>31.35608522932467</v>
      </c>
      <c r="L48" s="56">
        <f t="shared" si="34"/>
        <v>16.545756866609189</v>
      </c>
      <c r="M48" s="56">
        <f t="shared" si="34"/>
        <v>17.058557633038834</v>
      </c>
      <c r="N48" s="56">
        <f t="shared" si="29"/>
        <v>17.418477635966422</v>
      </c>
      <c r="O48" s="56">
        <f t="shared" si="29"/>
        <v>75.962027353177803</v>
      </c>
      <c r="P48" s="9">
        <f t="shared" si="27"/>
        <v>161.86260265319015</v>
      </c>
      <c r="Q48" s="27">
        <f t="shared" si="30"/>
        <v>1.1308357385016368</v>
      </c>
    </row>
    <row r="49" spans="1:17" ht="20.100000000000001" customHeight="1">
      <c r="A49" s="16" t="s">
        <v>38</v>
      </c>
      <c r="B49" s="92"/>
      <c r="C49" s="56"/>
      <c r="D49" s="56">
        <f t="shared" ref="D49:M49" si="35">(D31/D13)*10</f>
        <v>2.3257142857142861</v>
      </c>
      <c r="E49" s="56">
        <f t="shared" si="35"/>
        <v>102.00000000000001</v>
      </c>
      <c r="F49" s="56">
        <f t="shared" si="35"/>
        <v>3</v>
      </c>
      <c r="G49" s="56"/>
      <c r="H49" s="56"/>
      <c r="I49" s="56"/>
      <c r="J49" s="56">
        <f t="shared" si="35"/>
        <v>3.0400690846286702</v>
      </c>
      <c r="K49" s="56"/>
      <c r="L49" s="56">
        <f t="shared" si="35"/>
        <v>46.474356511717247</v>
      </c>
      <c r="M49" s="56">
        <f t="shared" si="35"/>
        <v>46.53529672931775</v>
      </c>
      <c r="N49" s="56">
        <f t="shared" si="29"/>
        <v>49.150168728908895</v>
      </c>
      <c r="O49" s="56">
        <f t="shared" si="29"/>
        <v>10.976035295297299</v>
      </c>
      <c r="P49" s="9">
        <f t="shared" si="27"/>
        <v>12.260439244770588</v>
      </c>
      <c r="Q49" s="27">
        <f t="shared" si="30"/>
        <v>0.11701893397004597</v>
      </c>
    </row>
    <row r="50" spans="1:17" ht="20.100000000000001" customHeight="1">
      <c r="A50" s="16" t="s">
        <v>35</v>
      </c>
      <c r="B50" s="92">
        <f t="shared" ref="B50:M50" si="36">(B32/B14)*10</f>
        <v>4.1439975437519188</v>
      </c>
      <c r="C50" s="56">
        <f t="shared" si="36"/>
        <v>198.04166666666669</v>
      </c>
      <c r="D50" s="56">
        <f t="shared" si="36"/>
        <v>220.46590909090909</v>
      </c>
      <c r="E50" s="56">
        <f t="shared" si="36"/>
        <v>28.284895620139178</v>
      </c>
      <c r="F50" s="56">
        <f t="shared" si="36"/>
        <v>28.955604883462819</v>
      </c>
      <c r="G50" s="56">
        <f t="shared" si="36"/>
        <v>29.921515841789194</v>
      </c>
      <c r="H50" s="56">
        <f t="shared" si="36"/>
        <v>15.10076080905548</v>
      </c>
      <c r="I50" s="56">
        <f t="shared" si="36"/>
        <v>38.968658780150562</v>
      </c>
      <c r="J50" s="56">
        <f t="shared" si="36"/>
        <v>23.1200164406083</v>
      </c>
      <c r="K50" s="56">
        <f t="shared" si="36"/>
        <v>12.227639798872467</v>
      </c>
      <c r="L50" s="56">
        <f t="shared" si="36"/>
        <v>58.500512505125073</v>
      </c>
      <c r="M50" s="56">
        <f t="shared" si="36"/>
        <v>36.29777468706537</v>
      </c>
      <c r="N50" s="56">
        <f t="shared" si="29"/>
        <v>72.574969274887337</v>
      </c>
      <c r="O50" s="56">
        <f t="shared" si="29"/>
        <v>121.34172185430465</v>
      </c>
      <c r="P50" s="9">
        <f t="shared" si="27"/>
        <v>73.098248439702019</v>
      </c>
      <c r="Q50" s="27">
        <f t="shared" si="30"/>
        <v>-0.39758355722468408</v>
      </c>
    </row>
    <row r="51" spans="1:17" ht="20.100000000000001" customHeight="1">
      <c r="A51" s="16" t="s">
        <v>33</v>
      </c>
      <c r="B51" s="92">
        <f t="shared" ref="B51:M51" si="37">(B33/B15)*10</f>
        <v>1.8984401301761868</v>
      </c>
      <c r="C51" s="56">
        <f t="shared" si="37"/>
        <v>291.96296296296293</v>
      </c>
      <c r="D51" s="56">
        <f t="shared" si="37"/>
        <v>78.555555555555557</v>
      </c>
      <c r="E51" s="56">
        <f t="shared" si="37"/>
        <v>8</v>
      </c>
      <c r="F51" s="56">
        <f t="shared" si="37"/>
        <v>28.2910284463895</v>
      </c>
      <c r="G51" s="56">
        <f t="shared" si="37"/>
        <v>2.347063169560399</v>
      </c>
      <c r="H51" s="56">
        <f t="shared" si="37"/>
        <v>33.299999999999997</v>
      </c>
      <c r="I51" s="56">
        <f t="shared" si="37"/>
        <v>89.102564102564102</v>
      </c>
      <c r="J51" s="56">
        <f t="shared" si="37"/>
        <v>2.6755838150289017</v>
      </c>
      <c r="K51" s="56">
        <f t="shared" si="37"/>
        <v>352.39612676056333</v>
      </c>
      <c r="L51" s="56">
        <f t="shared" si="37"/>
        <v>6.0392975747207416</v>
      </c>
      <c r="M51" s="56">
        <f t="shared" si="37"/>
        <v>32.090090090090087</v>
      </c>
      <c r="N51" s="56">
        <f t="shared" si="29"/>
        <v>22.170731707317071</v>
      </c>
      <c r="O51" s="56">
        <f t="shared" si="29"/>
        <v>10.910755148741417</v>
      </c>
      <c r="P51" s="9">
        <f t="shared" si="27"/>
        <v>70.27447896185609</v>
      </c>
      <c r="Q51" s="27">
        <f t="shared" si="30"/>
        <v>5.440844653173472</v>
      </c>
    </row>
    <row r="52" spans="1:17" ht="20.100000000000001" customHeight="1">
      <c r="A52" s="16" t="s">
        <v>34</v>
      </c>
      <c r="B52" s="92">
        <f t="shared" ref="B52:M52" si="38">(B34/B16)*10</f>
        <v>2.9311218029880988</v>
      </c>
      <c r="C52" s="56">
        <f t="shared" si="38"/>
        <v>2.8806941431670281</v>
      </c>
      <c r="D52" s="56">
        <f t="shared" si="38"/>
        <v>33.484601449275367</v>
      </c>
      <c r="E52" s="56">
        <f t="shared" si="38"/>
        <v>11.736855382175936</v>
      </c>
      <c r="F52" s="56">
        <f t="shared" si="38"/>
        <v>43.127220156959922</v>
      </c>
      <c r="G52" s="56">
        <f t="shared" si="38"/>
        <v>54.384428223844303</v>
      </c>
      <c r="H52" s="56">
        <f t="shared" si="38"/>
        <v>42.264254385964925</v>
      </c>
      <c r="I52" s="56">
        <f t="shared" si="38"/>
        <v>72.716569200779716</v>
      </c>
      <c r="J52" s="56">
        <f t="shared" si="38"/>
        <v>115.31994981179425</v>
      </c>
      <c r="K52" s="56">
        <f t="shared" si="38"/>
        <v>22.190503162465784</v>
      </c>
      <c r="L52" s="56">
        <f t="shared" si="38"/>
        <v>22.166273331903032</v>
      </c>
      <c r="M52" s="56">
        <f t="shared" si="38"/>
        <v>36.330756712774608</v>
      </c>
      <c r="N52" s="56">
        <f t="shared" si="29"/>
        <v>16.754428227292053</v>
      </c>
      <c r="O52" s="56">
        <f t="shared" si="29"/>
        <v>67.533783783783775</v>
      </c>
      <c r="P52" s="9">
        <f t="shared" si="27"/>
        <v>6.9207352574232726</v>
      </c>
      <c r="Q52" s="27">
        <f t="shared" si="30"/>
        <v>-0.89752187912970038</v>
      </c>
    </row>
    <row r="53" spans="1:17" ht="20.100000000000001" customHeight="1">
      <c r="A53" s="16" t="s">
        <v>39</v>
      </c>
      <c r="B53" s="92">
        <f t="shared" ref="B53:M53" si="39">(B35/B17)*10</f>
        <v>2.0492315381731854</v>
      </c>
      <c r="C53" s="56">
        <f t="shared" si="39"/>
        <v>28.779960707269154</v>
      </c>
      <c r="D53" s="56">
        <f t="shared" si="39"/>
        <v>10.270680628272252</v>
      </c>
      <c r="E53" s="56">
        <f t="shared" si="39"/>
        <v>18.360873694207029</v>
      </c>
      <c r="F53" s="56">
        <f t="shared" si="39"/>
        <v>85.410628019323681</v>
      </c>
      <c r="G53" s="56">
        <f t="shared" si="39"/>
        <v>6.6830113917781064</v>
      </c>
      <c r="H53" s="56">
        <f t="shared" si="39"/>
        <v>44.201677148846969</v>
      </c>
      <c r="I53" s="56">
        <f t="shared" si="39"/>
        <v>51.882242110221384</v>
      </c>
      <c r="J53" s="56">
        <f t="shared" si="39"/>
        <v>106.80570547417119</v>
      </c>
      <c r="K53" s="56">
        <f t="shared" si="39"/>
        <v>63.212043888747118</v>
      </c>
      <c r="L53" s="56">
        <f t="shared" si="39"/>
        <v>63.143603133159274</v>
      </c>
      <c r="M53" s="56">
        <f t="shared" si="39"/>
        <v>77.803814713896458</v>
      </c>
      <c r="N53" s="56">
        <f t="shared" si="29"/>
        <v>43.708191126279871</v>
      </c>
      <c r="O53" s="56">
        <f t="shared" si="29"/>
        <v>151.46978557504877</v>
      </c>
      <c r="P53" s="9">
        <f t="shared" si="27"/>
        <v>15.13179943284352</v>
      </c>
      <c r="Q53" s="27">
        <f t="shared" si="30"/>
        <v>-0.90010021222782977</v>
      </c>
    </row>
    <row r="54" spans="1:17" ht="20.100000000000001" customHeight="1" thickBot="1">
      <c r="A54" s="16" t="s">
        <v>70</v>
      </c>
      <c r="B54" s="92">
        <f t="shared" ref="B54:M54" si="40">(B36/B18)*10</f>
        <v>4.2417973003512186</v>
      </c>
      <c r="C54" s="56">
        <f t="shared" si="40"/>
        <v>12.233748900415076</v>
      </c>
      <c r="D54" s="56">
        <f t="shared" si="40"/>
        <v>7.706943009835947</v>
      </c>
      <c r="E54" s="56">
        <f t="shared" si="40"/>
        <v>10.760213143872154</v>
      </c>
      <c r="F54" s="56">
        <f t="shared" si="40"/>
        <v>7.7758096661685023</v>
      </c>
      <c r="G54" s="56">
        <f t="shared" si="40"/>
        <v>5.8657304389391154</v>
      </c>
      <c r="H54" s="56">
        <f t="shared" si="40"/>
        <v>6.0700336247476558</v>
      </c>
      <c r="I54" s="56">
        <f t="shared" si="40"/>
        <v>9.5187930121753332</v>
      </c>
      <c r="J54" s="56">
        <f t="shared" si="40"/>
        <v>14.933314463628378</v>
      </c>
      <c r="K54" s="56">
        <f t="shared" si="40"/>
        <v>9.0617358325236683</v>
      </c>
      <c r="L54" s="56">
        <f t="shared" si="40"/>
        <v>18.036974789916471</v>
      </c>
      <c r="M54" s="56">
        <f t="shared" si="40"/>
        <v>14.600524418220452</v>
      </c>
      <c r="N54" s="56">
        <f t="shared" si="29"/>
        <v>13.416266185073052</v>
      </c>
      <c r="O54" s="56">
        <f t="shared" si="29"/>
        <v>4.7360398405041702</v>
      </c>
      <c r="P54" s="9">
        <f t="shared" si="27"/>
        <v>4.7237933446587341</v>
      </c>
      <c r="Q54" s="27">
        <f t="shared" si="30"/>
        <v>-2.5858092959227166E-3</v>
      </c>
    </row>
    <row r="55" spans="1:17" ht="26.25" customHeight="1" thickBot="1">
      <c r="A55" s="254" t="s">
        <v>43</v>
      </c>
      <c r="B55" s="274">
        <f t="shared" si="23"/>
        <v>0.54041172500903889</v>
      </c>
      <c r="C55" s="275">
        <f t="shared" si="23"/>
        <v>0.5986872241141703</v>
      </c>
      <c r="D55" s="275">
        <f t="shared" si="23"/>
        <v>0.84408675905682351</v>
      </c>
      <c r="E55" s="275">
        <f t="shared" si="23"/>
        <v>0.97954791072843816</v>
      </c>
      <c r="F55" s="275">
        <f t="shared" si="23"/>
        <v>0.99259328074667807</v>
      </c>
      <c r="G55" s="275">
        <f t="shared" si="23"/>
        <v>0.82784888761992459</v>
      </c>
      <c r="H55" s="275">
        <f t="shared" si="23"/>
        <v>1.1733209453966125</v>
      </c>
      <c r="I55" s="275">
        <f t="shared" si="23"/>
        <v>1.517493508204234</v>
      </c>
      <c r="J55" s="275">
        <f>(J37/J19)*10</f>
        <v>1.3255078421758997</v>
      </c>
      <c r="K55" s="275">
        <f>(K37/K19)*10</f>
        <v>1.0931869881490137</v>
      </c>
      <c r="L55" s="275">
        <f>(L37/L19)*10</f>
        <v>1.5218440724531948</v>
      </c>
      <c r="M55" s="275">
        <f t="shared" ref="M55:O55" si="41">(M37/M19)*10</f>
        <v>1.7224694789972701</v>
      </c>
      <c r="N55" s="275">
        <f t="shared" ref="N55" si="42">(N37/N19)*10</f>
        <v>1.3199087248168684</v>
      </c>
      <c r="O55" s="275">
        <f t="shared" si="41"/>
        <v>1.2119155013949767</v>
      </c>
      <c r="P55" s="276">
        <f t="shared" si="27"/>
        <v>1.8960740361953021</v>
      </c>
      <c r="Q55" s="234">
        <f t="shared" si="30"/>
        <v>0.56452659778080561</v>
      </c>
    </row>
    <row r="56" spans="1:17" ht="20.100000000000001" customHeight="1"/>
    <row r="57" spans="1:17" ht="20.100000000000001" customHeight="1"/>
    <row r="58" spans="1:17" ht="20.100000000000001" customHeight="1"/>
    <row r="59" spans="1:17" ht="20.100000000000001" customHeight="1"/>
    <row r="60" spans="1:17" ht="20.100000000000001" customHeight="1"/>
    <row r="61" spans="1:17" ht="20.100000000000001" customHeight="1"/>
    <row r="62" spans="1:17" ht="20.100000000000001" customHeight="1"/>
    <row r="63" spans="1:17" ht="20.100000000000001" customHeight="1"/>
    <row r="64" spans="1:17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6.25" customHeight="1"/>
  </sheetData>
  <mergeCells count="17">
    <mergeCell ref="A40:A42"/>
    <mergeCell ref="B40:P40"/>
    <mergeCell ref="Q40:Q42"/>
    <mergeCell ref="B41:P41"/>
    <mergeCell ref="A22:A24"/>
    <mergeCell ref="B22:P22"/>
    <mergeCell ref="Q22:Q24"/>
    <mergeCell ref="T22:AA22"/>
    <mergeCell ref="B23:P23"/>
    <mergeCell ref="T23:AA23"/>
    <mergeCell ref="A4:A6"/>
    <mergeCell ref="B4:P4"/>
    <mergeCell ref="Q4:Q6"/>
    <mergeCell ref="S4:S6"/>
    <mergeCell ref="T4:AA4"/>
    <mergeCell ref="B5:P5"/>
    <mergeCell ref="T5:AA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portrait" r:id="rId1"/>
  <ignoredErrors>
    <ignoredError sqref="Z7:AA18 Z25:AA36 U25:V36 U7:V18 W7:W18 X7:X18 W37:X37 W25 W26:W36 X25:X36 Y7:Y18 Y25:Y36" unlockedFormula="1"/>
    <ignoredError sqref="O36 B36:J36 O18:P18 B18:K18" formulaRange="1"/>
    <ignoredError sqref="Q7:Q1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8D7F0FC-D6D9-4B94-9C7B-67A6B4F60D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Q19</xm:sqref>
        </x14:conditionalFormatting>
        <x14:conditionalFormatting xmlns:xm="http://schemas.microsoft.com/office/excel/2006/main">
          <x14:cfRule type="iconSet" priority="3" id="{3DBF68F2-85AC-4FCC-98C0-A48EB52D71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Q20 Q7:Q18</xm:sqref>
        </x14:conditionalFormatting>
        <x14:conditionalFormatting xmlns:xm="http://schemas.microsoft.com/office/excel/2006/main">
          <x14:cfRule type="iconSet" priority="4" id="{326801F4-6AA3-43BA-8387-D2F20D5DCB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Q25:Q37</xm:sqref>
        </x14:conditionalFormatting>
        <x14:conditionalFormatting xmlns:xm="http://schemas.microsoft.com/office/excel/2006/main">
          <x14:cfRule type="iconSet" priority="2" id="{DE49C206-90A3-42EA-A9C9-6C559FE2C4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Q43:Q55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132"/>
  <sheetViews>
    <sheetView showGridLines="0" topLeftCell="G95" workbookViewId="0">
      <selection activeCell="Z88" sqref="Z88"/>
    </sheetView>
  </sheetViews>
  <sheetFormatPr defaultRowHeight="15"/>
  <cols>
    <col min="1" max="1" width="2.85546875" customWidth="1"/>
    <col min="2" max="2" width="2.28515625" customWidth="1"/>
    <col min="3" max="3" width="22" customWidth="1"/>
    <col min="4" max="6" width="9.140625" customWidth="1"/>
    <col min="19" max="19" width="11" customWidth="1"/>
    <col min="20" max="20" width="1.42578125" customWidth="1"/>
    <col min="21" max="21" width="9.140625" customWidth="1"/>
    <col min="22" max="23" width="9.28515625" bestFit="1" customWidth="1"/>
    <col min="24" max="27" width="9.28515625" customWidth="1"/>
    <col min="28" max="28" width="10.140625" bestFit="1" customWidth="1"/>
    <col min="29" max="29" width="11" customWidth="1"/>
    <col min="30" max="30" width="1.42578125" customWidth="1"/>
    <col min="31" max="33" width="9.140625" customWidth="1"/>
    <col min="42" max="42" width="11" customWidth="1"/>
  </cols>
  <sheetData>
    <row r="1" spans="1:28" ht="15.75">
      <c r="A1" s="10" t="s">
        <v>135</v>
      </c>
    </row>
    <row r="3" spans="1:28" ht="15.75" thickBot="1"/>
    <row r="4" spans="1:28">
      <c r="A4" s="495" t="s">
        <v>71</v>
      </c>
      <c r="B4" s="474"/>
      <c r="C4" s="474"/>
      <c r="D4" s="542" t="s">
        <v>18</v>
      </c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4"/>
      <c r="S4" s="518" t="s">
        <v>165</v>
      </c>
      <c r="U4" s="545" t="s">
        <v>111</v>
      </c>
      <c r="V4" s="543"/>
      <c r="W4" s="543"/>
      <c r="X4" s="543"/>
      <c r="Y4" s="543"/>
      <c r="Z4" s="543"/>
      <c r="AA4" s="543"/>
      <c r="AB4" s="546"/>
    </row>
    <row r="5" spans="1:28">
      <c r="A5" s="512"/>
      <c r="B5" s="475"/>
      <c r="C5" s="475"/>
      <c r="D5" s="547" t="s">
        <v>67</v>
      </c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548"/>
      <c r="P5" s="548"/>
      <c r="Q5" s="548"/>
      <c r="R5" s="549"/>
      <c r="S5" s="519"/>
      <c r="U5" s="550" t="s">
        <v>67</v>
      </c>
      <c r="V5" s="548"/>
      <c r="W5" s="548"/>
      <c r="X5" s="548"/>
      <c r="Y5" s="548"/>
      <c r="Z5" s="548"/>
      <c r="AA5" s="548"/>
      <c r="AB5" s="551"/>
    </row>
    <row r="6" spans="1:28" ht="18.75" customHeight="1" thickBot="1">
      <c r="A6" s="512"/>
      <c r="B6" s="475"/>
      <c r="C6" s="475"/>
      <c r="D6" s="61">
        <v>2010</v>
      </c>
      <c r="E6" s="62">
        <v>2011</v>
      </c>
      <c r="F6" s="62">
        <v>2012</v>
      </c>
      <c r="G6" s="59">
        <v>2013</v>
      </c>
      <c r="H6" s="59">
        <v>2014</v>
      </c>
      <c r="I6" s="59">
        <v>2015</v>
      </c>
      <c r="J6" s="59">
        <v>2016</v>
      </c>
      <c r="K6" s="59">
        <v>2017</v>
      </c>
      <c r="L6" s="59">
        <v>2018</v>
      </c>
      <c r="M6" s="59">
        <v>2019</v>
      </c>
      <c r="N6" s="59">
        <v>2020</v>
      </c>
      <c r="O6" s="59">
        <v>2021</v>
      </c>
      <c r="P6" s="59">
        <v>2022</v>
      </c>
      <c r="Q6" s="59">
        <v>2023</v>
      </c>
      <c r="R6" s="60">
        <v>2024</v>
      </c>
      <c r="S6" s="520"/>
      <c r="U6" s="51">
        <v>2010</v>
      </c>
      <c r="V6" s="37">
        <v>2015</v>
      </c>
      <c r="W6" s="37">
        <v>2019</v>
      </c>
      <c r="X6" s="95">
        <v>2020</v>
      </c>
      <c r="Y6" s="95">
        <v>2021</v>
      </c>
      <c r="Z6" s="95">
        <v>2022</v>
      </c>
      <c r="AA6" s="95">
        <v>2023</v>
      </c>
      <c r="AB6" s="272">
        <v>2024</v>
      </c>
    </row>
    <row r="7" spans="1:28" ht="20.100000000000001" customHeight="1" thickBot="1">
      <c r="A7" s="42" t="s">
        <v>44</v>
      </c>
      <c r="B7" s="43"/>
      <c r="C7" s="43"/>
      <c r="D7" s="132">
        <v>51699.41</v>
      </c>
      <c r="E7" s="138">
        <v>7751.1799999999994</v>
      </c>
      <c r="F7" s="138">
        <v>11686.43</v>
      </c>
      <c r="G7" s="138">
        <v>52562.43</v>
      </c>
      <c r="H7" s="138">
        <v>29177.760000000009</v>
      </c>
      <c r="I7" s="138">
        <v>33061.119999999995</v>
      </c>
      <c r="J7" s="138">
        <v>20660.22</v>
      </c>
      <c r="K7" s="138">
        <v>17455.500000000004</v>
      </c>
      <c r="L7" s="138">
        <v>34543.969999999987</v>
      </c>
      <c r="M7" s="138">
        <v>35162.429999999993</v>
      </c>
      <c r="N7" s="138">
        <v>53157.389999999992</v>
      </c>
      <c r="O7" s="138">
        <v>43632.75</v>
      </c>
      <c r="P7" s="138">
        <v>41241.840000000011</v>
      </c>
      <c r="Q7" s="138">
        <v>17154.080000000002</v>
      </c>
      <c r="R7" s="163">
        <v>45951.789999999994</v>
      </c>
      <c r="S7" s="28">
        <f t="shared" ref="S7:S26" si="0">(R7-Q7)/Q7</f>
        <v>1.6787673836195232</v>
      </c>
      <c r="T7" s="2"/>
      <c r="U7" s="288">
        <f>D7/$D$27</f>
        <v>0.99720817102797521</v>
      </c>
      <c r="V7" s="211">
        <f t="shared" ref="V7:V26" si="1">I7/$I$27</f>
        <v>0.99289500476008852</v>
      </c>
      <c r="W7" s="211">
        <f>M7/$M$27</f>
        <v>0.99761706295277652</v>
      </c>
      <c r="X7" s="211">
        <f>N7/$N$27</f>
        <v>0.99549477171037992</v>
      </c>
      <c r="Y7" s="211">
        <f>O7/$O$27</f>
        <v>0.99373347393065936</v>
      </c>
      <c r="Z7" s="211">
        <f>P7/$P$27</f>
        <v>0.99668093954495962</v>
      </c>
      <c r="AA7" s="211">
        <f>Q7/$Q$27</f>
        <v>0.98333993514366236</v>
      </c>
      <c r="AB7" s="289">
        <f>R7/$R$27</f>
        <v>0.99052132803581339</v>
      </c>
    </row>
    <row r="8" spans="1:28" ht="20.100000000000001" customHeight="1">
      <c r="A8" s="69"/>
      <c r="B8" s="68" t="s">
        <v>95</v>
      </c>
      <c r="C8" s="68"/>
      <c r="D8" s="72">
        <v>43549.420000000006</v>
      </c>
      <c r="E8" s="77">
        <v>7619.86</v>
      </c>
      <c r="F8" s="77">
        <v>8226.7699999999986</v>
      </c>
      <c r="G8" s="77">
        <v>12585.970000000001</v>
      </c>
      <c r="H8" s="77">
        <v>24135.440000000006</v>
      </c>
      <c r="I8" s="77">
        <v>18684.55</v>
      </c>
      <c r="J8" s="77">
        <v>17444.689999999999</v>
      </c>
      <c r="K8" s="77">
        <v>17133.98</v>
      </c>
      <c r="L8" s="77">
        <v>30797.94999999999</v>
      </c>
      <c r="M8" s="77">
        <v>24658.709999999992</v>
      </c>
      <c r="N8" s="77">
        <v>23204.499999999989</v>
      </c>
      <c r="O8" s="77">
        <v>31695.71</v>
      </c>
      <c r="P8" s="77">
        <v>24211.48000000001</v>
      </c>
      <c r="Q8" s="77">
        <v>14152.200000000004</v>
      </c>
      <c r="R8" s="73">
        <v>45616.869999999995</v>
      </c>
      <c r="S8" s="81">
        <f t="shared" si="0"/>
        <v>2.2233059171012268</v>
      </c>
      <c r="U8" s="290">
        <f t="shared" ref="U8:U26" si="2">D8/$D$27</f>
        <v>0.84000644238549582</v>
      </c>
      <c r="V8" s="291">
        <f t="shared" si="1"/>
        <v>0.56113635476324197</v>
      </c>
      <c r="W8" s="291">
        <f t="shared" ref="W8:W26" si="3">M8/$M$27</f>
        <v>0.69960892482130099</v>
      </c>
      <c r="X8" s="291">
        <f t="shared" ref="X8:X26" si="4">N8/$N$27</f>
        <v>0.4345577995863511</v>
      </c>
      <c r="Y8" s="291">
        <f t="shared" ref="Y8:Y26" si="5">O8/$O$27</f>
        <v>0.7218680465246573</v>
      </c>
      <c r="Z8" s="291">
        <f t="shared" ref="Z8:Z26" si="6">P8/$P$27</f>
        <v>0.58511260977138757</v>
      </c>
      <c r="AA8" s="291">
        <f t="shared" ref="AA8:AA26" si="7">Q8/$Q$27</f>
        <v>0.81126026170684418</v>
      </c>
      <c r="AB8" s="292">
        <f t="shared" ref="AB8:AB26" si="8">R8/$R$27</f>
        <v>0.98330190517577343</v>
      </c>
    </row>
    <row r="9" spans="1:28" ht="20.100000000000001" customHeight="1">
      <c r="A9" s="16"/>
      <c r="C9" t="s">
        <v>46</v>
      </c>
      <c r="D9" s="25">
        <v>30210.350000000006</v>
      </c>
      <c r="E9" s="26">
        <v>3427.1400000000003</v>
      </c>
      <c r="F9" s="26">
        <v>4655.1499999999996</v>
      </c>
      <c r="G9" s="26">
        <v>8403.11</v>
      </c>
      <c r="H9" s="26">
        <v>18909.790000000005</v>
      </c>
      <c r="I9" s="26">
        <v>15291.449999999999</v>
      </c>
      <c r="J9" s="26">
        <v>13768.82</v>
      </c>
      <c r="K9" s="26">
        <v>12575.839999999998</v>
      </c>
      <c r="L9" s="26">
        <v>10130.930000000004</v>
      </c>
      <c r="M9" s="26">
        <v>3590.58</v>
      </c>
      <c r="N9" s="26">
        <v>4298.6599999999989</v>
      </c>
      <c r="O9" s="26">
        <v>16396.37</v>
      </c>
      <c r="P9" s="26">
        <v>13063.510000000004</v>
      </c>
      <c r="Q9" s="26">
        <v>8051.3500000000013</v>
      </c>
      <c r="R9" s="66">
        <v>40504.30999999999</v>
      </c>
      <c r="S9" s="208">
        <f t="shared" si="0"/>
        <v>4.030747638594768</v>
      </c>
      <c r="U9" s="220">
        <f t="shared" si="2"/>
        <v>0.58271473252044836</v>
      </c>
      <c r="V9" s="214">
        <f t="shared" si="1"/>
        <v>0.45923442159668687</v>
      </c>
      <c r="W9" s="214">
        <f t="shared" si="3"/>
        <v>0.1018707715563737</v>
      </c>
      <c r="X9" s="214">
        <f t="shared" si="4"/>
        <v>8.0502326306098576E-2</v>
      </c>
      <c r="Y9" s="214">
        <f t="shared" si="5"/>
        <v>0.37342642212449234</v>
      </c>
      <c r="Z9" s="214">
        <f t="shared" si="6"/>
        <v>0.31570248612949803</v>
      </c>
      <c r="AA9" s="214">
        <f t="shared" si="7"/>
        <v>0.46153533076789466</v>
      </c>
      <c r="AB9" s="225">
        <f t="shared" si="8"/>
        <v>0.87309728157214928</v>
      </c>
    </row>
    <row r="10" spans="1:28" ht="20.100000000000001" customHeight="1">
      <c r="A10" s="16"/>
      <c r="C10" t="s">
        <v>47</v>
      </c>
      <c r="D10" s="25">
        <v>13339.07</v>
      </c>
      <c r="E10" s="26">
        <v>4192.7199999999993</v>
      </c>
      <c r="F10" s="26">
        <v>3571.6199999999994</v>
      </c>
      <c r="G10" s="26">
        <v>4182.8600000000015</v>
      </c>
      <c r="H10" s="26">
        <v>5225.6500000000015</v>
      </c>
      <c r="I10" s="26">
        <v>3393.1</v>
      </c>
      <c r="J10" s="26">
        <v>3675.8699999999985</v>
      </c>
      <c r="K10" s="26">
        <v>4558.1400000000012</v>
      </c>
      <c r="L10" s="26">
        <v>20667.019999999986</v>
      </c>
      <c r="M10" s="26">
        <v>21068.12999999999</v>
      </c>
      <c r="N10" s="26">
        <v>18905.839999999989</v>
      </c>
      <c r="O10" s="26">
        <v>15299.340000000002</v>
      </c>
      <c r="P10" s="26">
        <v>11147.970000000007</v>
      </c>
      <c r="Q10" s="26">
        <v>6100.8500000000031</v>
      </c>
      <c r="R10" s="66">
        <v>5112.560000000004</v>
      </c>
      <c r="S10" s="208">
        <f t="shared" si="0"/>
        <v>-0.16199218141734326</v>
      </c>
      <c r="U10" s="220">
        <f t="shared" si="2"/>
        <v>0.25729170986504746</v>
      </c>
      <c r="V10" s="214">
        <f t="shared" si="1"/>
        <v>0.10190193316655505</v>
      </c>
      <c r="W10" s="214">
        <f t="shared" si="3"/>
        <v>0.59773815326492719</v>
      </c>
      <c r="X10" s="214">
        <f t="shared" si="4"/>
        <v>0.3540554732802525</v>
      </c>
      <c r="Y10" s="214">
        <f t="shared" si="5"/>
        <v>0.34844162440016491</v>
      </c>
      <c r="Z10" s="214">
        <f t="shared" si="6"/>
        <v>0.2694101236418896</v>
      </c>
      <c r="AA10" s="214">
        <f t="shared" si="7"/>
        <v>0.34972493093894952</v>
      </c>
      <c r="AB10" s="225">
        <f t="shared" si="8"/>
        <v>0.11020462360362421</v>
      </c>
    </row>
    <row r="11" spans="1:28" ht="20.100000000000001" customHeight="1">
      <c r="A11" s="260"/>
      <c r="B11" s="554" t="s">
        <v>103</v>
      </c>
      <c r="C11" s="555"/>
      <c r="D11" s="133"/>
      <c r="E11" s="78"/>
      <c r="F11" s="78"/>
      <c r="G11" s="78"/>
      <c r="H11" s="78"/>
      <c r="I11" s="78"/>
      <c r="J11" s="78"/>
      <c r="K11" s="78">
        <v>283.39</v>
      </c>
      <c r="L11" s="78">
        <v>273.36</v>
      </c>
      <c r="M11" s="78">
        <v>3541.8100000000004</v>
      </c>
      <c r="N11" s="78">
        <v>24648.959999999999</v>
      </c>
      <c r="O11" s="78">
        <v>9894.090000000002</v>
      </c>
      <c r="P11" s="78">
        <v>16351.230000000001</v>
      </c>
      <c r="Q11" s="78">
        <v>2964.6900000000005</v>
      </c>
      <c r="R11" s="74">
        <v>147.26</v>
      </c>
      <c r="S11" s="83">
        <f t="shared" si="0"/>
        <v>-0.9503287021577298</v>
      </c>
      <c r="U11" s="223">
        <f t="shared" si="2"/>
        <v>0</v>
      </c>
      <c r="V11" s="217">
        <f t="shared" si="1"/>
        <v>0</v>
      </c>
      <c r="W11" s="217">
        <f t="shared" si="3"/>
        <v>0.10048708492947657</v>
      </c>
      <c r="X11" s="217">
        <f t="shared" si="4"/>
        <v>0.46160864572354454</v>
      </c>
      <c r="Y11" s="217">
        <f t="shared" si="5"/>
        <v>0.2253373538702603</v>
      </c>
      <c r="Z11" s="217">
        <f t="shared" si="6"/>
        <v>0.39515596974130462</v>
      </c>
      <c r="AA11" s="217">
        <f t="shared" si="7"/>
        <v>0.16994779506222804</v>
      </c>
      <c r="AB11" s="293">
        <f t="shared" si="8"/>
        <v>3.1742870248700626E-3</v>
      </c>
    </row>
    <row r="12" spans="1:28" ht="20.100000000000001" customHeight="1">
      <c r="A12" s="16"/>
      <c r="C12" t="s">
        <v>46</v>
      </c>
      <c r="D12" s="25"/>
      <c r="E12" s="26"/>
      <c r="F12" s="26"/>
      <c r="G12" s="26"/>
      <c r="H12" s="26"/>
      <c r="I12" s="26"/>
      <c r="J12" s="26"/>
      <c r="K12" s="26">
        <v>212.58</v>
      </c>
      <c r="L12" s="26">
        <v>132.52000000000001</v>
      </c>
      <c r="M12" s="26">
        <v>39.129999999999995</v>
      </c>
      <c r="N12" s="26">
        <v>16.939999999999998</v>
      </c>
      <c r="O12" s="26">
        <v>86.929999999999993</v>
      </c>
      <c r="P12" s="26">
        <v>243.77</v>
      </c>
      <c r="Q12" s="26">
        <v>4.96</v>
      </c>
      <c r="R12" s="66">
        <v>52.8</v>
      </c>
      <c r="S12" s="208">
        <f t="shared" si="0"/>
        <v>9.6451612903225801</v>
      </c>
      <c r="U12" s="220">
        <f t="shared" si="2"/>
        <v>0</v>
      </c>
      <c r="V12" s="214">
        <f t="shared" si="1"/>
        <v>0</v>
      </c>
      <c r="W12" s="214">
        <f t="shared" si="3"/>
        <v>1.1101836725545462E-3</v>
      </c>
      <c r="X12" s="214">
        <f t="shared" si="4"/>
        <v>3.1724058372267403E-4</v>
      </c>
      <c r="Y12" s="214">
        <f t="shared" si="5"/>
        <v>1.9798259538716264E-3</v>
      </c>
      <c r="Z12" s="214">
        <f t="shared" si="6"/>
        <v>5.8911268903830373E-3</v>
      </c>
      <c r="AA12" s="214">
        <f t="shared" si="7"/>
        <v>2.8432688190288053E-4</v>
      </c>
      <c r="AB12" s="225">
        <f t="shared" si="8"/>
        <v>1.1381390392037165E-3</v>
      </c>
    </row>
    <row r="13" spans="1:28" ht="20.100000000000001" customHeight="1">
      <c r="A13" s="16"/>
      <c r="C13" t="s">
        <v>47</v>
      </c>
      <c r="D13" s="25"/>
      <c r="E13" s="26"/>
      <c r="F13" s="26"/>
      <c r="G13" s="26"/>
      <c r="H13" s="26"/>
      <c r="I13" s="26"/>
      <c r="J13" s="26"/>
      <c r="K13" s="26">
        <v>70.81</v>
      </c>
      <c r="L13" s="26">
        <v>140.83999999999997</v>
      </c>
      <c r="M13" s="26">
        <v>3502.6800000000003</v>
      </c>
      <c r="N13" s="26">
        <v>24632.02</v>
      </c>
      <c r="O13" s="26">
        <v>9807.1600000000017</v>
      </c>
      <c r="P13" s="26">
        <v>16107.460000000001</v>
      </c>
      <c r="Q13" s="26">
        <v>2959.7300000000005</v>
      </c>
      <c r="R13" s="66">
        <v>94.46</v>
      </c>
      <c r="S13" s="208">
        <f t="shared" si="0"/>
        <v>-0.96808492666560797</v>
      </c>
      <c r="U13" s="220">
        <f t="shared" si="2"/>
        <v>0</v>
      </c>
      <c r="V13" s="214">
        <f t="shared" si="1"/>
        <v>0</v>
      </c>
      <c r="W13" s="214">
        <f t="shared" si="3"/>
        <v>9.9376901256922015E-2</v>
      </c>
      <c r="X13" s="214">
        <f t="shared" si="4"/>
        <v>0.46129140513982192</v>
      </c>
      <c r="Y13" s="214">
        <f t="shared" si="5"/>
        <v>0.22335752791638866</v>
      </c>
      <c r="Z13" s="214">
        <f t="shared" si="6"/>
        <v>0.38926484285092161</v>
      </c>
      <c r="AA13" s="214">
        <f t="shared" si="7"/>
        <v>0.16966346818032516</v>
      </c>
      <c r="AB13" s="225">
        <f t="shared" si="8"/>
        <v>2.0361479856663457E-3</v>
      </c>
    </row>
    <row r="14" spans="1:28" ht="20.100000000000001" customHeight="1">
      <c r="A14" s="70"/>
      <c r="B14" s="71" t="s">
        <v>104</v>
      </c>
      <c r="C14" s="71"/>
      <c r="D14" s="133">
        <v>8149.99</v>
      </c>
      <c r="E14" s="78">
        <v>131.32000000000002</v>
      </c>
      <c r="F14" s="78">
        <v>3459.66</v>
      </c>
      <c r="G14" s="78">
        <v>39976.46</v>
      </c>
      <c r="H14" s="78">
        <v>5042.3200000000006</v>
      </c>
      <c r="I14" s="78">
        <v>14376.57</v>
      </c>
      <c r="J14" s="78">
        <v>3215.5300000000007</v>
      </c>
      <c r="K14" s="78">
        <v>38.130000000000003</v>
      </c>
      <c r="L14" s="78">
        <v>3472.66</v>
      </c>
      <c r="M14" s="78">
        <v>6961.91</v>
      </c>
      <c r="N14" s="78">
        <v>5303.9299999999994</v>
      </c>
      <c r="O14" s="78">
        <v>2042.9499999999996</v>
      </c>
      <c r="P14" s="78">
        <v>679.13000000000011</v>
      </c>
      <c r="Q14" s="78">
        <v>37.19</v>
      </c>
      <c r="R14" s="74">
        <v>187.66</v>
      </c>
      <c r="S14" s="83">
        <f>(R14-Q14)/Q14</f>
        <v>4.0459801021780049</v>
      </c>
      <c r="U14" s="223">
        <f t="shared" si="2"/>
        <v>0.15720172864247942</v>
      </c>
      <c r="V14" s="217">
        <f t="shared" si="1"/>
        <v>0.43175864999684666</v>
      </c>
      <c r="W14" s="217">
        <f t="shared" si="3"/>
        <v>0.197521053201999</v>
      </c>
      <c r="X14" s="217">
        <f t="shared" si="4"/>
        <v>9.9328326400484224E-2</v>
      </c>
      <c r="Y14" s="217">
        <f t="shared" si="5"/>
        <v>4.652807353574185E-2</v>
      </c>
      <c r="Z14" s="217">
        <f t="shared" si="6"/>
        <v>1.6412360032267436E-2</v>
      </c>
      <c r="AA14" s="217">
        <f t="shared" si="7"/>
        <v>2.1318783745903481E-3</v>
      </c>
      <c r="AB14" s="293">
        <f t="shared" si="8"/>
        <v>4.045135835169876E-3</v>
      </c>
    </row>
    <row r="15" spans="1:28" ht="20.100000000000001" customHeight="1">
      <c r="A15" s="16"/>
      <c r="C15" t="s">
        <v>46</v>
      </c>
      <c r="D15" s="25">
        <v>8078.88</v>
      </c>
      <c r="E15" s="26">
        <v>131.08000000000001</v>
      </c>
      <c r="F15" s="26">
        <v>6.37</v>
      </c>
      <c r="G15" s="26">
        <v>735.49</v>
      </c>
      <c r="H15" s="26">
        <v>57.22</v>
      </c>
      <c r="I15" s="26">
        <v>556.80000000000007</v>
      </c>
      <c r="J15" s="26">
        <v>38.520000000000003</v>
      </c>
      <c r="K15" s="26"/>
      <c r="L15" s="26"/>
      <c r="M15" s="26"/>
      <c r="N15" s="26"/>
      <c r="O15" s="26">
        <v>32.85</v>
      </c>
      <c r="P15" s="26">
        <v>27.45</v>
      </c>
      <c r="Q15" s="26">
        <v>31.5</v>
      </c>
      <c r="R15" s="66">
        <v>186.7</v>
      </c>
      <c r="S15" s="208">
        <f>(R15-Q15)/Q15</f>
        <v>4.9269841269841264</v>
      </c>
      <c r="U15" s="220">
        <f t="shared" si="2"/>
        <v>0.15583011776642108</v>
      </c>
      <c r="V15" s="214">
        <f t="shared" si="1"/>
        <v>1.6721875685107385E-2</v>
      </c>
      <c r="W15" s="214">
        <f t="shared" si="3"/>
        <v>0</v>
      </c>
      <c r="X15" s="214">
        <f t="shared" si="4"/>
        <v>0</v>
      </c>
      <c r="Y15" s="214">
        <f t="shared" si="5"/>
        <v>7.4815693758981865E-4</v>
      </c>
      <c r="Z15" s="214">
        <f t="shared" si="6"/>
        <v>6.6337708963783225E-4</v>
      </c>
      <c r="AA15" s="214">
        <f t="shared" si="7"/>
        <v>1.8057049959557937E-3</v>
      </c>
      <c r="AB15" s="225">
        <f t="shared" si="8"/>
        <v>4.024442398093445E-3</v>
      </c>
    </row>
    <row r="16" spans="1:28" ht="20.100000000000001" customHeight="1" thickBot="1">
      <c r="A16" s="16"/>
      <c r="C16" t="s">
        <v>47</v>
      </c>
      <c r="D16" s="25">
        <v>71.11</v>
      </c>
      <c r="E16" s="26">
        <v>0.24</v>
      </c>
      <c r="F16" s="26">
        <v>3453.29</v>
      </c>
      <c r="G16" s="26">
        <v>39240.97</v>
      </c>
      <c r="H16" s="26">
        <v>4985.1000000000004</v>
      </c>
      <c r="I16" s="26">
        <v>13819.77</v>
      </c>
      <c r="J16" s="26">
        <v>3177.0100000000007</v>
      </c>
      <c r="K16" s="26">
        <v>38.130000000000003</v>
      </c>
      <c r="L16" s="26">
        <v>3472.66</v>
      </c>
      <c r="M16" s="26">
        <v>6961.91</v>
      </c>
      <c r="N16" s="26">
        <v>5303.9299999999994</v>
      </c>
      <c r="O16" s="26">
        <v>2010.0999999999997</v>
      </c>
      <c r="P16" s="26">
        <v>651.68000000000006</v>
      </c>
      <c r="Q16" s="26">
        <v>5.69</v>
      </c>
      <c r="R16" s="66">
        <v>0.96</v>
      </c>
      <c r="S16" s="208">
        <f>(R16-Q16)/Q16</f>
        <v>-0.8312829525483304</v>
      </c>
      <c r="U16" s="220">
        <f t="shared" si="2"/>
        <v>1.3716108760583401E-3</v>
      </c>
      <c r="V16" s="214">
        <f t="shared" si="1"/>
        <v>0.4150367743117393</v>
      </c>
      <c r="W16" s="214">
        <f t="shared" si="3"/>
        <v>0.197521053201999</v>
      </c>
      <c r="X16" s="214">
        <f t="shared" si="4"/>
        <v>9.9328326400484224E-2</v>
      </c>
      <c r="Y16" s="214">
        <f t="shared" si="5"/>
        <v>4.5779916598152032E-2</v>
      </c>
      <c r="Z16" s="214">
        <f t="shared" si="6"/>
        <v>1.5748982942629601E-2</v>
      </c>
      <c r="AA16" s="214">
        <f t="shared" si="7"/>
        <v>3.2617337863455451E-4</v>
      </c>
      <c r="AB16" s="225">
        <f t="shared" si="8"/>
        <v>2.069343707643121E-5</v>
      </c>
    </row>
    <row r="17" spans="1:28" ht="20.100000000000001" customHeight="1" thickBot="1">
      <c r="A17" s="42" t="s">
        <v>49</v>
      </c>
      <c r="B17" s="43"/>
      <c r="C17" s="43"/>
      <c r="D17" s="132">
        <v>144.74</v>
      </c>
      <c r="E17" s="138">
        <v>5.84</v>
      </c>
      <c r="F17" s="138">
        <v>51.739999999999995</v>
      </c>
      <c r="G17" s="138">
        <v>11.120000000000001</v>
      </c>
      <c r="H17" s="138">
        <v>61.900000000000006</v>
      </c>
      <c r="I17" s="138">
        <v>236.58</v>
      </c>
      <c r="J17" s="138">
        <v>298.46999999999997</v>
      </c>
      <c r="K17" s="138">
        <v>51.3</v>
      </c>
      <c r="L17" s="138">
        <v>285.84000000000003</v>
      </c>
      <c r="M17" s="138">
        <v>83.99</v>
      </c>
      <c r="N17" s="138">
        <v>240.57000000000005</v>
      </c>
      <c r="O17" s="138">
        <v>275.15000000000003</v>
      </c>
      <c r="P17" s="138">
        <v>137.34000000000003</v>
      </c>
      <c r="Q17" s="138">
        <v>290.63000000000005</v>
      </c>
      <c r="R17" s="163">
        <v>439.72999999999996</v>
      </c>
      <c r="S17" s="28">
        <f t="shared" si="0"/>
        <v>0.51302343185493537</v>
      </c>
      <c r="T17" s="2"/>
      <c r="U17" s="288">
        <f t="shared" si="2"/>
        <v>2.7918289720248093E-3</v>
      </c>
      <c r="V17" s="211">
        <f t="shared" si="1"/>
        <v>7.1049952399114659E-3</v>
      </c>
      <c r="W17" s="211">
        <f t="shared" si="3"/>
        <v>2.3829370472235197E-3</v>
      </c>
      <c r="X17" s="211">
        <f t="shared" si="4"/>
        <v>4.5052282896200545E-3</v>
      </c>
      <c r="Y17" s="211">
        <f t="shared" si="5"/>
        <v>6.2665260693405972E-3</v>
      </c>
      <c r="Z17" s="211">
        <f t="shared" si="6"/>
        <v>3.3190604550404337E-3</v>
      </c>
      <c r="AA17" s="211">
        <f t="shared" si="7"/>
        <v>1.6660064856337538E-2</v>
      </c>
      <c r="AB17" s="289">
        <f t="shared" si="8"/>
        <v>9.478671964186558E-3</v>
      </c>
    </row>
    <row r="18" spans="1:28" ht="20.100000000000001" customHeight="1">
      <c r="A18" s="69"/>
      <c r="B18" s="68" t="s">
        <v>95</v>
      </c>
      <c r="C18" s="68"/>
      <c r="D18" s="72">
        <v>93.52</v>
      </c>
      <c r="E18" s="77">
        <v>5.84</v>
      </c>
      <c r="F18" s="77">
        <v>51.739999999999995</v>
      </c>
      <c r="G18" s="77">
        <v>0.89000000000000012</v>
      </c>
      <c r="H18" s="77">
        <v>61.480000000000004</v>
      </c>
      <c r="I18" s="77">
        <v>217.74</v>
      </c>
      <c r="J18" s="77">
        <v>298.38</v>
      </c>
      <c r="K18" s="77">
        <v>51.3</v>
      </c>
      <c r="L18" s="77">
        <v>285.78000000000003</v>
      </c>
      <c r="M18" s="77">
        <v>72.919999999999987</v>
      </c>
      <c r="N18" s="77">
        <v>228.15000000000003</v>
      </c>
      <c r="O18" s="77">
        <v>274.70000000000005</v>
      </c>
      <c r="P18" s="77">
        <v>130.43000000000004</v>
      </c>
      <c r="Q18" s="77">
        <v>290.2700000000001</v>
      </c>
      <c r="R18" s="73">
        <v>439.3</v>
      </c>
      <c r="S18" s="81">
        <f t="shared" si="0"/>
        <v>0.51341854135804554</v>
      </c>
      <c r="U18" s="290">
        <f t="shared" si="2"/>
        <v>1.8038679388127684E-3</v>
      </c>
      <c r="V18" s="291">
        <f t="shared" si="1"/>
        <v>6.5391903945317556E-3</v>
      </c>
      <c r="W18" s="291">
        <f t="shared" si="3"/>
        <v>2.06886259654172E-3</v>
      </c>
      <c r="X18" s="291">
        <f t="shared" si="4"/>
        <v>4.2726351343759213E-3</v>
      </c>
      <c r="Y18" s="291">
        <f t="shared" si="5"/>
        <v>6.2562773441681343E-3</v>
      </c>
      <c r="Z18" s="291">
        <f t="shared" si="6"/>
        <v>3.1520682623483601E-3</v>
      </c>
      <c r="AA18" s="291">
        <f t="shared" si="7"/>
        <v>1.6639428227812333E-2</v>
      </c>
      <c r="AB18" s="292">
        <f t="shared" si="8"/>
        <v>9.4694030288294071E-3</v>
      </c>
    </row>
    <row r="19" spans="1:28" ht="20.100000000000001" customHeight="1">
      <c r="A19" s="16"/>
      <c r="C19" t="s">
        <v>46</v>
      </c>
      <c r="D19" s="25">
        <v>89.14</v>
      </c>
      <c r="E19" s="26">
        <v>0.68000000000000016</v>
      </c>
      <c r="F19" s="26">
        <v>13.73</v>
      </c>
      <c r="G19" s="26">
        <v>7.0000000000000007E-2</v>
      </c>
      <c r="H19" s="26">
        <v>0.02</v>
      </c>
      <c r="I19" s="26">
        <v>170.45000000000002</v>
      </c>
      <c r="J19" s="26">
        <v>5.53</v>
      </c>
      <c r="K19" s="26">
        <v>0.84000000000000008</v>
      </c>
      <c r="L19" s="26">
        <v>252.58</v>
      </c>
      <c r="M19" s="26">
        <v>1.94</v>
      </c>
      <c r="N19" s="26">
        <v>148.47000000000003</v>
      </c>
      <c r="O19" s="26">
        <v>92.17000000000003</v>
      </c>
      <c r="P19" s="26">
        <v>27.990000000000009</v>
      </c>
      <c r="Q19" s="26">
        <v>46.629999999999995</v>
      </c>
      <c r="R19" s="66">
        <v>240.05000000000004</v>
      </c>
      <c r="S19" s="27">
        <f t="shared" si="0"/>
        <v>4.1479734076774619</v>
      </c>
      <c r="U19" s="220">
        <f t="shared" si="2"/>
        <v>1.7193839613534024E-3</v>
      </c>
      <c r="V19" s="214">
        <f t="shared" si="1"/>
        <v>5.1189721812617698E-3</v>
      </c>
      <c r="W19" s="214">
        <f t="shared" si="3"/>
        <v>5.5041050977659591E-5</v>
      </c>
      <c r="X19" s="214">
        <f t="shared" si="4"/>
        <v>2.780443297833851E-3</v>
      </c>
      <c r="Y19" s="214">
        <f t="shared" si="5"/>
        <v>2.0991666647687552E-3</v>
      </c>
      <c r="Z19" s="214">
        <f t="shared" si="6"/>
        <v>6.7642713074546194E-4</v>
      </c>
      <c r="AA19" s="214">
        <f t="shared" si="7"/>
        <v>2.6730166336958305E-3</v>
      </c>
      <c r="AB19" s="225">
        <f t="shared" si="8"/>
        <v>5.1744370522888682E-3</v>
      </c>
    </row>
    <row r="20" spans="1:28" ht="20.100000000000001" customHeight="1">
      <c r="A20" s="16"/>
      <c r="C20" t="s">
        <v>47</v>
      </c>
      <c r="D20" s="25">
        <v>4.38</v>
      </c>
      <c r="E20" s="26">
        <v>5.1599999999999993</v>
      </c>
      <c r="F20" s="26">
        <v>38.01</v>
      </c>
      <c r="G20" s="26">
        <v>0.82000000000000006</v>
      </c>
      <c r="H20" s="26">
        <v>61.46</v>
      </c>
      <c r="I20" s="26">
        <v>47.29</v>
      </c>
      <c r="J20" s="26">
        <v>292.85000000000002</v>
      </c>
      <c r="K20" s="26">
        <v>50.459999999999994</v>
      </c>
      <c r="L20" s="26">
        <v>33.199999999999996</v>
      </c>
      <c r="M20" s="26">
        <v>70.97999999999999</v>
      </c>
      <c r="N20" s="26">
        <v>79.680000000000007</v>
      </c>
      <c r="O20" s="26">
        <v>182.53</v>
      </c>
      <c r="P20" s="26">
        <v>102.44000000000003</v>
      </c>
      <c r="Q20" s="26">
        <v>243.64000000000007</v>
      </c>
      <c r="R20" s="66">
        <v>199.24999999999997</v>
      </c>
      <c r="S20" s="27">
        <f t="shared" si="0"/>
        <v>-0.18219504186504715</v>
      </c>
      <c r="U20" s="220">
        <f t="shared" si="2"/>
        <v>8.4483977459366198E-5</v>
      </c>
      <c r="V20" s="214">
        <f t="shared" si="1"/>
        <v>1.4202182132699857E-3</v>
      </c>
      <c r="W20" s="214">
        <f t="shared" si="3"/>
        <v>2.0138215455640603E-3</v>
      </c>
      <c r="X20" s="214">
        <f t="shared" si="4"/>
        <v>1.4921918365420706E-3</v>
      </c>
      <c r="Y20" s="214">
        <f t="shared" si="5"/>
        <v>4.1571106793993791E-3</v>
      </c>
      <c r="Z20" s="214">
        <f t="shared" si="6"/>
        <v>2.4756411316028981E-3</v>
      </c>
      <c r="AA20" s="214">
        <f t="shared" si="7"/>
        <v>1.3966411594116499E-2</v>
      </c>
      <c r="AB20" s="225">
        <f t="shared" si="8"/>
        <v>4.2949659765405398E-3</v>
      </c>
    </row>
    <row r="21" spans="1:28" ht="20.100000000000001" customHeight="1">
      <c r="A21" s="70"/>
      <c r="B21" s="554" t="s">
        <v>103</v>
      </c>
      <c r="C21" s="555"/>
      <c r="D21" s="133"/>
      <c r="E21" s="78"/>
      <c r="F21" s="78"/>
      <c r="G21" s="78"/>
      <c r="H21" s="78"/>
      <c r="I21" s="78"/>
      <c r="J21" s="78"/>
      <c r="K21" s="78"/>
      <c r="L21" s="143">
        <v>0.06</v>
      </c>
      <c r="M21" s="143">
        <v>0.03</v>
      </c>
      <c r="N21" s="143">
        <v>12.4</v>
      </c>
      <c r="O21" s="143">
        <v>0.39</v>
      </c>
      <c r="P21" s="143">
        <v>1.28</v>
      </c>
      <c r="Q21" s="143">
        <v>0.21</v>
      </c>
      <c r="R21" s="164">
        <v>0.43000000000000005</v>
      </c>
      <c r="S21" s="83">
        <f t="shared" si="0"/>
        <v>1.0476190476190479</v>
      </c>
      <c r="U21" s="223">
        <f t="shared" si="2"/>
        <v>0</v>
      </c>
      <c r="V21" s="217">
        <f t="shared" si="1"/>
        <v>0</v>
      </c>
      <c r="W21" s="217">
        <f t="shared" si="3"/>
        <v>8.5115027285040597E-7</v>
      </c>
      <c r="X21" s="217">
        <f t="shared" si="4"/>
        <v>2.322186091004226E-4</v>
      </c>
      <c r="Y21" s="217">
        <f t="shared" si="5"/>
        <v>8.8822284828014999E-6</v>
      </c>
      <c r="Z21" s="217">
        <f t="shared" si="6"/>
        <v>3.0933430773640266E-5</v>
      </c>
      <c r="AA21" s="217">
        <f t="shared" si="7"/>
        <v>1.2038033306371959E-5</v>
      </c>
      <c r="AB21" s="293">
        <f t="shared" si="8"/>
        <v>9.2689353571514805E-6</v>
      </c>
    </row>
    <row r="22" spans="1:28" ht="20.100000000000001" customHeight="1">
      <c r="A22" s="16"/>
      <c r="C22" t="s">
        <v>46</v>
      </c>
      <c r="D22" s="25"/>
      <c r="E22" s="26"/>
      <c r="F22" s="26"/>
      <c r="G22" s="26"/>
      <c r="H22" s="26"/>
      <c r="I22" s="26"/>
      <c r="J22" s="26"/>
      <c r="K22" s="26"/>
      <c r="L22" s="142"/>
      <c r="M22" s="142"/>
      <c r="N22" s="142"/>
      <c r="O22" s="142"/>
      <c r="P22" s="142">
        <v>0.3</v>
      </c>
      <c r="Q22" s="142">
        <v>0.06</v>
      </c>
      <c r="R22" s="66">
        <v>0.03</v>
      </c>
      <c r="S22" s="27">
        <f t="shared" si="0"/>
        <v>-0.5</v>
      </c>
      <c r="U22" s="220">
        <f t="shared" si="2"/>
        <v>0</v>
      </c>
      <c r="V22" s="214">
        <f t="shared" si="1"/>
        <v>0</v>
      </c>
      <c r="W22" s="214">
        <f t="shared" si="3"/>
        <v>0</v>
      </c>
      <c r="X22" s="214">
        <f t="shared" si="4"/>
        <v>0</v>
      </c>
      <c r="Y22" s="214">
        <f t="shared" si="5"/>
        <v>0</v>
      </c>
      <c r="Z22" s="214">
        <f t="shared" si="6"/>
        <v>7.2500228375719367E-6</v>
      </c>
      <c r="AA22" s="214">
        <f t="shared" si="7"/>
        <v>3.4394380875348452E-6</v>
      </c>
      <c r="AB22" s="225">
        <f t="shared" si="8"/>
        <v>6.4666990863847532E-7</v>
      </c>
    </row>
    <row r="23" spans="1:28" ht="20.100000000000001" customHeight="1">
      <c r="A23" s="16"/>
      <c r="C23" t="s">
        <v>47</v>
      </c>
      <c r="D23" s="25"/>
      <c r="E23" s="26"/>
      <c r="F23" s="26"/>
      <c r="G23" s="26"/>
      <c r="H23" s="26"/>
      <c r="I23" s="26"/>
      <c r="J23" s="26"/>
      <c r="K23" s="26"/>
      <c r="L23" s="142">
        <v>0.06</v>
      </c>
      <c r="M23" s="142">
        <v>0.03</v>
      </c>
      <c r="N23" s="142">
        <v>12.4</v>
      </c>
      <c r="O23" s="142">
        <v>0.39</v>
      </c>
      <c r="P23" s="142">
        <v>0.98</v>
      </c>
      <c r="Q23" s="142">
        <v>0.15</v>
      </c>
      <c r="R23" s="66">
        <v>0.4</v>
      </c>
      <c r="S23" s="27">
        <f t="shared" si="0"/>
        <v>1.6666666666666667</v>
      </c>
      <c r="U23" s="220">
        <f t="shared" si="2"/>
        <v>0</v>
      </c>
      <c r="V23" s="214">
        <f t="shared" si="1"/>
        <v>0</v>
      </c>
      <c r="W23" s="214">
        <f t="shared" si="3"/>
        <v>8.5115027285040597E-7</v>
      </c>
      <c r="X23" s="214">
        <f t="shared" si="4"/>
        <v>2.322186091004226E-4</v>
      </c>
      <c r="Y23" s="214">
        <f t="shared" si="5"/>
        <v>8.8822284828014999E-6</v>
      </c>
      <c r="Z23" s="214">
        <f t="shared" si="6"/>
        <v>2.3683407936068328E-5</v>
      </c>
      <c r="AA23" s="214">
        <f t="shared" si="7"/>
        <v>8.598595218837112E-6</v>
      </c>
      <c r="AB23" s="225">
        <f t="shared" si="8"/>
        <v>8.6222654485130051E-6</v>
      </c>
    </row>
    <row r="24" spans="1:28" ht="20.100000000000001" customHeight="1">
      <c r="A24" s="70"/>
      <c r="B24" s="71" t="s">
        <v>104</v>
      </c>
      <c r="C24" s="71"/>
      <c r="D24" s="133">
        <v>51.22</v>
      </c>
      <c r="E24" s="78"/>
      <c r="F24" s="78"/>
      <c r="G24" s="78">
        <v>10.23</v>
      </c>
      <c r="H24" s="143">
        <v>0.42</v>
      </c>
      <c r="I24" s="78">
        <v>18.84</v>
      </c>
      <c r="J24" s="143">
        <v>0.09</v>
      </c>
      <c r="K24" s="78"/>
      <c r="L24" s="78"/>
      <c r="M24" s="78">
        <v>11.040000000000001</v>
      </c>
      <c r="N24" s="78">
        <v>0.02</v>
      </c>
      <c r="O24" s="78">
        <v>6.0000000000000005E-2</v>
      </c>
      <c r="P24" s="78">
        <v>5.63</v>
      </c>
      <c r="Q24" s="78">
        <v>0.15</v>
      </c>
      <c r="R24" s="74"/>
      <c r="S24" s="83">
        <f t="shared" si="0"/>
        <v>-1</v>
      </c>
      <c r="U24" s="223">
        <f t="shared" si="2"/>
        <v>9.879610332120402E-4</v>
      </c>
      <c r="V24" s="217">
        <f t="shared" si="1"/>
        <v>5.6580484537971094E-4</v>
      </c>
      <c r="W24" s="217">
        <f t="shared" si="3"/>
        <v>3.1322330040894946E-4</v>
      </c>
      <c r="X24" s="217">
        <f t="shared" si="4"/>
        <v>3.7454614371035906E-7</v>
      </c>
      <c r="Y24" s="217">
        <f t="shared" si="5"/>
        <v>1.3664966896617694E-6</v>
      </c>
      <c r="Z24" s="217">
        <f t="shared" si="6"/>
        <v>1.3605876191843334E-4</v>
      </c>
      <c r="AA24" s="217">
        <f t="shared" si="7"/>
        <v>8.598595218837112E-6</v>
      </c>
      <c r="AB24" s="293">
        <f t="shared" si="8"/>
        <v>0</v>
      </c>
    </row>
    <row r="25" spans="1:28" ht="20.100000000000001" customHeight="1">
      <c r="A25" s="16"/>
      <c r="C25" t="s">
        <v>46</v>
      </c>
      <c r="D25" s="25"/>
      <c r="E25" s="26"/>
      <c r="F25" s="26"/>
      <c r="G25" s="26"/>
      <c r="H25" s="142"/>
      <c r="I25" s="26"/>
      <c r="J25" s="142"/>
      <c r="K25" s="26"/>
      <c r="L25" s="26"/>
      <c r="M25" s="26"/>
      <c r="N25" s="26"/>
      <c r="O25" s="26"/>
      <c r="P25" s="26"/>
      <c r="Q25" s="26">
        <v>0.06</v>
      </c>
      <c r="R25" s="66"/>
      <c r="S25" s="27"/>
      <c r="U25" s="220">
        <f t="shared" si="2"/>
        <v>0</v>
      </c>
      <c r="V25" s="214">
        <f t="shared" si="1"/>
        <v>0</v>
      </c>
      <c r="W25" s="214">
        <f t="shared" si="3"/>
        <v>0</v>
      </c>
      <c r="X25" s="214">
        <f t="shared" si="4"/>
        <v>0</v>
      </c>
      <c r="Y25" s="214">
        <f t="shared" si="5"/>
        <v>0</v>
      </c>
      <c r="Z25" s="214">
        <f t="shared" si="6"/>
        <v>0</v>
      </c>
      <c r="AA25" s="214">
        <f t="shared" si="7"/>
        <v>3.4394380875348452E-6</v>
      </c>
      <c r="AB25" s="225">
        <f t="shared" si="8"/>
        <v>0</v>
      </c>
    </row>
    <row r="26" spans="1:28" ht="20.100000000000001" customHeight="1" thickBot="1">
      <c r="A26" s="16"/>
      <c r="C26" t="s">
        <v>47</v>
      </c>
      <c r="D26" s="25">
        <v>51.22</v>
      </c>
      <c r="E26" s="26"/>
      <c r="F26" s="26"/>
      <c r="G26" s="26">
        <v>10.23</v>
      </c>
      <c r="H26" s="142">
        <v>0.42</v>
      </c>
      <c r="I26" s="26">
        <v>18.84</v>
      </c>
      <c r="J26" s="142">
        <v>0.09</v>
      </c>
      <c r="K26" s="26"/>
      <c r="L26" s="26"/>
      <c r="M26" s="26">
        <v>11.040000000000001</v>
      </c>
      <c r="N26" s="26">
        <v>0.02</v>
      </c>
      <c r="O26" s="26">
        <v>6.0000000000000005E-2</v>
      </c>
      <c r="P26" s="26">
        <v>5.63</v>
      </c>
      <c r="Q26" s="26">
        <v>0.09</v>
      </c>
      <c r="R26" s="66"/>
      <c r="S26" s="27">
        <f t="shared" si="0"/>
        <v>-1</v>
      </c>
      <c r="U26" s="220">
        <f t="shared" si="2"/>
        <v>9.879610332120402E-4</v>
      </c>
      <c r="V26" s="214">
        <f t="shared" si="1"/>
        <v>5.6580484537971094E-4</v>
      </c>
      <c r="W26" s="214">
        <f t="shared" si="3"/>
        <v>3.1322330040894946E-4</v>
      </c>
      <c r="X26" s="214">
        <f t="shared" si="4"/>
        <v>3.7454614371035906E-7</v>
      </c>
      <c r="Y26" s="214">
        <f t="shared" si="5"/>
        <v>1.3664966896617694E-6</v>
      </c>
      <c r="Z26" s="214">
        <f t="shared" si="6"/>
        <v>1.3605876191843334E-4</v>
      </c>
      <c r="AA26" s="227">
        <f t="shared" si="7"/>
        <v>5.1591571313022681E-6</v>
      </c>
      <c r="AB26" s="225">
        <f t="shared" si="8"/>
        <v>0</v>
      </c>
    </row>
    <row r="27" spans="1:28" ht="26.25" customHeight="1" thickBot="1">
      <c r="A27" s="254" t="s">
        <v>27</v>
      </c>
      <c r="B27" s="231"/>
      <c r="C27" s="231"/>
      <c r="D27" s="232">
        <f t="shared" ref="D27:D36" si="9">D7+D17</f>
        <v>51844.15</v>
      </c>
      <c r="E27" s="232">
        <f t="shared" ref="E27:R27" si="10">E7+E17</f>
        <v>7757.0199999999995</v>
      </c>
      <c r="F27" s="232">
        <f t="shared" si="10"/>
        <v>11738.17</v>
      </c>
      <c r="G27" s="232">
        <f t="shared" si="10"/>
        <v>52573.55</v>
      </c>
      <c r="H27" s="232">
        <f t="shared" si="10"/>
        <v>29239.660000000011</v>
      </c>
      <c r="I27" s="232">
        <f t="shared" si="10"/>
        <v>33297.699999999997</v>
      </c>
      <c r="J27" s="232">
        <f t="shared" si="10"/>
        <v>20958.690000000002</v>
      </c>
      <c r="K27" s="232">
        <f t="shared" si="10"/>
        <v>17506.800000000003</v>
      </c>
      <c r="L27" s="232">
        <f t="shared" si="10"/>
        <v>34829.809999999983</v>
      </c>
      <c r="M27" s="232">
        <f t="shared" si="10"/>
        <v>35246.419999999991</v>
      </c>
      <c r="N27" s="232">
        <f t="shared" si="10"/>
        <v>53397.959999999992</v>
      </c>
      <c r="O27" s="232">
        <f t="shared" si="10"/>
        <v>43907.9</v>
      </c>
      <c r="P27" s="232">
        <f t="shared" si="10"/>
        <v>41379.180000000008</v>
      </c>
      <c r="Q27" s="232">
        <f t="shared" si="10"/>
        <v>17444.710000000003</v>
      </c>
      <c r="R27" s="232">
        <f t="shared" si="10"/>
        <v>46391.519999999997</v>
      </c>
      <c r="S27" s="234">
        <f t="shared" ref="S27:S36" si="11">(R27-Q27)/Q27</f>
        <v>1.659346013777242</v>
      </c>
      <c r="T27" s="2"/>
      <c r="U27" s="255">
        <f>U7+U17</f>
        <v>1</v>
      </c>
      <c r="V27" s="256">
        <f t="shared" ref="V27:AB27" si="12">V7+V17</f>
        <v>1</v>
      </c>
      <c r="W27" s="256">
        <f t="shared" si="12"/>
        <v>1</v>
      </c>
      <c r="X27" s="256">
        <f t="shared" si="12"/>
        <v>1</v>
      </c>
      <c r="Y27" s="256">
        <f t="shared" si="12"/>
        <v>1</v>
      </c>
      <c r="Z27" s="256">
        <f t="shared" si="12"/>
        <v>1</v>
      </c>
      <c r="AA27" s="256">
        <f t="shared" si="12"/>
        <v>0.99999999999999989</v>
      </c>
      <c r="AB27" s="257">
        <f t="shared" si="12"/>
        <v>1</v>
      </c>
    </row>
    <row r="28" spans="1:28" ht="20.100000000000001" customHeight="1">
      <c r="A28" s="69"/>
      <c r="B28" s="263" t="s">
        <v>95</v>
      </c>
      <c r="C28" s="263"/>
      <c r="D28" s="453">
        <f t="shared" si="9"/>
        <v>43642.94</v>
      </c>
      <c r="E28" s="265">
        <f t="shared" ref="E28:R28" si="13">E8+E18</f>
        <v>7625.7</v>
      </c>
      <c r="F28" s="265">
        <f t="shared" si="13"/>
        <v>8278.5099999999984</v>
      </c>
      <c r="G28" s="265">
        <f t="shared" si="13"/>
        <v>12586.86</v>
      </c>
      <c r="H28" s="265">
        <f t="shared" si="13"/>
        <v>24196.920000000006</v>
      </c>
      <c r="I28" s="265">
        <f t="shared" si="13"/>
        <v>18902.29</v>
      </c>
      <c r="J28" s="265">
        <f t="shared" si="13"/>
        <v>17743.07</v>
      </c>
      <c r="K28" s="265">
        <f t="shared" si="13"/>
        <v>17185.28</v>
      </c>
      <c r="L28" s="265">
        <f t="shared" si="13"/>
        <v>31083.729999999989</v>
      </c>
      <c r="M28" s="265">
        <f t="shared" si="13"/>
        <v>24731.62999999999</v>
      </c>
      <c r="N28" s="265">
        <f t="shared" si="13"/>
        <v>23432.649999999991</v>
      </c>
      <c r="O28" s="265">
        <f t="shared" si="13"/>
        <v>31970.41</v>
      </c>
      <c r="P28" s="265">
        <f t="shared" si="13"/>
        <v>24341.910000000011</v>
      </c>
      <c r="Q28" s="265">
        <f t="shared" si="13"/>
        <v>14442.470000000005</v>
      </c>
      <c r="R28" s="456">
        <f t="shared" si="13"/>
        <v>46056.17</v>
      </c>
      <c r="S28" s="81">
        <f t="shared" si="11"/>
        <v>2.1889399804881009</v>
      </c>
      <c r="T28" s="2"/>
      <c r="U28" s="294">
        <f>D28/D$27</f>
        <v>0.84181031032430853</v>
      </c>
      <c r="V28" s="295">
        <f>I28/I$27</f>
        <v>0.56767554515777374</v>
      </c>
      <c r="W28" s="295">
        <f t="shared" ref="W28:Z29" si="14">M28/M27</f>
        <v>0.70167778741784259</v>
      </c>
      <c r="X28" s="295">
        <f t="shared" si="14"/>
        <v>0.43883043472072703</v>
      </c>
      <c r="Y28" s="295">
        <f t="shared" si="14"/>
        <v>0.72812432386882542</v>
      </c>
      <c r="Z28" s="295">
        <f t="shared" si="14"/>
        <v>0.58826467803373594</v>
      </c>
      <c r="AA28" s="295">
        <f t="shared" ref="AA28:AA29" si="15">Q28/Q27</f>
        <v>0.82789968993465657</v>
      </c>
      <c r="AB28" s="296">
        <f>R28/R27</f>
        <v>0.99277130820460291</v>
      </c>
    </row>
    <row r="29" spans="1:28" ht="20.100000000000001" customHeight="1">
      <c r="A29" s="16"/>
      <c r="C29" t="s">
        <v>46</v>
      </c>
      <c r="D29" s="25">
        <f t="shared" si="9"/>
        <v>30299.490000000005</v>
      </c>
      <c r="E29" s="26">
        <f t="shared" ref="E29:R29" si="16">E9+E19</f>
        <v>3427.82</v>
      </c>
      <c r="F29" s="26">
        <f t="shared" si="16"/>
        <v>4668.8799999999992</v>
      </c>
      <c r="G29" s="26">
        <f t="shared" si="16"/>
        <v>8403.18</v>
      </c>
      <c r="H29" s="26">
        <f t="shared" si="16"/>
        <v>18909.810000000005</v>
      </c>
      <c r="I29" s="26">
        <f t="shared" si="16"/>
        <v>15461.9</v>
      </c>
      <c r="J29" s="26">
        <f t="shared" si="16"/>
        <v>13774.35</v>
      </c>
      <c r="K29" s="26">
        <f t="shared" si="16"/>
        <v>12576.679999999998</v>
      </c>
      <c r="L29" s="26">
        <f t="shared" si="16"/>
        <v>10383.510000000004</v>
      </c>
      <c r="M29" s="26">
        <f t="shared" si="16"/>
        <v>3592.52</v>
      </c>
      <c r="N29" s="26">
        <f t="shared" si="16"/>
        <v>4447.1299999999992</v>
      </c>
      <c r="O29" s="26">
        <f t="shared" si="16"/>
        <v>16488.539999999997</v>
      </c>
      <c r="P29" s="26">
        <f t="shared" si="16"/>
        <v>13091.500000000004</v>
      </c>
      <c r="Q29" s="26">
        <f t="shared" si="16"/>
        <v>8097.9800000000014</v>
      </c>
      <c r="R29" s="45">
        <f t="shared" si="16"/>
        <v>40744.359999999993</v>
      </c>
      <c r="S29" s="208">
        <f t="shared" si="11"/>
        <v>4.0314226510808853</v>
      </c>
      <c r="U29" s="213">
        <f>D29/D28</f>
        <v>0.69425868193114404</v>
      </c>
      <c r="V29" s="214">
        <f>I29/I28</f>
        <v>0.81799083603097822</v>
      </c>
      <c r="W29" s="214">
        <f t="shared" si="14"/>
        <v>0.14526013853514716</v>
      </c>
      <c r="X29" s="214">
        <f t="shared" si="14"/>
        <v>0.18978348586267457</v>
      </c>
      <c r="Y29" s="214">
        <f t="shared" si="14"/>
        <v>0.51574377682363148</v>
      </c>
      <c r="Z29" s="214">
        <f t="shared" si="14"/>
        <v>0.53781728713975185</v>
      </c>
      <c r="AA29" s="214">
        <f t="shared" si="15"/>
        <v>0.56070602881640041</v>
      </c>
      <c r="AB29" s="219">
        <f>R29/R28</f>
        <v>0.88466670155160521</v>
      </c>
    </row>
    <row r="30" spans="1:28" ht="20.100000000000001" customHeight="1">
      <c r="A30" s="16"/>
      <c r="C30" t="s">
        <v>47</v>
      </c>
      <c r="D30" s="25">
        <f t="shared" si="9"/>
        <v>13343.449999999999</v>
      </c>
      <c r="E30" s="26">
        <f t="shared" ref="E30:R30" si="17">E10+E20</f>
        <v>4197.8799999999992</v>
      </c>
      <c r="F30" s="26">
        <f t="shared" si="17"/>
        <v>3609.6299999999997</v>
      </c>
      <c r="G30" s="26">
        <f t="shared" si="17"/>
        <v>4183.6800000000012</v>
      </c>
      <c r="H30" s="26">
        <f t="shared" si="17"/>
        <v>5287.1100000000015</v>
      </c>
      <c r="I30" s="26">
        <f t="shared" si="17"/>
        <v>3440.39</v>
      </c>
      <c r="J30" s="26">
        <f t="shared" si="17"/>
        <v>3968.7199999999984</v>
      </c>
      <c r="K30" s="26">
        <f t="shared" si="17"/>
        <v>4608.6000000000013</v>
      </c>
      <c r="L30" s="26">
        <f t="shared" si="17"/>
        <v>20700.219999999987</v>
      </c>
      <c r="M30" s="26">
        <f t="shared" si="17"/>
        <v>21139.10999999999</v>
      </c>
      <c r="N30" s="26">
        <f t="shared" si="17"/>
        <v>18985.51999999999</v>
      </c>
      <c r="O30" s="26">
        <f t="shared" si="17"/>
        <v>15481.870000000003</v>
      </c>
      <c r="P30" s="26">
        <f t="shared" si="17"/>
        <v>11250.410000000007</v>
      </c>
      <c r="Q30" s="26">
        <f t="shared" si="17"/>
        <v>6344.4900000000034</v>
      </c>
      <c r="R30" s="45">
        <f t="shared" si="17"/>
        <v>5311.810000000004</v>
      </c>
      <c r="S30" s="208">
        <f t="shared" si="11"/>
        <v>-0.16276800814565059</v>
      </c>
      <c r="U30" s="213">
        <f>D30/D28</f>
        <v>0.30574131806885602</v>
      </c>
      <c r="V30" s="214">
        <f>I30/I28</f>
        <v>0.18200916396902173</v>
      </c>
      <c r="W30" s="214">
        <f>M30/M28</f>
        <v>0.85473986146485281</v>
      </c>
      <c r="X30" s="214">
        <f>N30/N28</f>
        <v>0.81021651413732532</v>
      </c>
      <c r="Y30" s="214">
        <f>O30/O28</f>
        <v>0.48425622317636846</v>
      </c>
      <c r="Z30" s="214">
        <f>P30/P28</f>
        <v>0.46218271286024809</v>
      </c>
      <c r="AA30" s="214">
        <f t="shared" ref="AA30" si="18">Q30/Q28</f>
        <v>0.43929397118359959</v>
      </c>
      <c r="AB30" s="219">
        <f>R30/R28</f>
        <v>0.11533329844839474</v>
      </c>
    </row>
    <row r="31" spans="1:28" ht="20.100000000000001" customHeight="1">
      <c r="A31" s="267"/>
      <c r="B31" s="552" t="s">
        <v>117</v>
      </c>
      <c r="C31" s="553"/>
      <c r="D31" s="454">
        <f t="shared" si="9"/>
        <v>0</v>
      </c>
      <c r="E31" s="269">
        <f t="shared" ref="E31:R31" si="19">E11+E21</f>
        <v>0</v>
      </c>
      <c r="F31" s="269">
        <f t="shared" si="19"/>
        <v>0</v>
      </c>
      <c r="G31" s="269">
        <f t="shared" si="19"/>
        <v>0</v>
      </c>
      <c r="H31" s="269">
        <f t="shared" si="19"/>
        <v>0</v>
      </c>
      <c r="I31" s="269">
        <f t="shared" si="19"/>
        <v>0</v>
      </c>
      <c r="J31" s="269">
        <f t="shared" si="19"/>
        <v>0</v>
      </c>
      <c r="K31" s="269">
        <f t="shared" si="19"/>
        <v>283.39</v>
      </c>
      <c r="L31" s="269">
        <f t="shared" si="19"/>
        <v>273.42</v>
      </c>
      <c r="M31" s="269">
        <f t="shared" si="19"/>
        <v>3541.8400000000006</v>
      </c>
      <c r="N31" s="269">
        <f t="shared" si="19"/>
        <v>24661.360000000001</v>
      </c>
      <c r="O31" s="269">
        <f t="shared" si="19"/>
        <v>9894.4800000000014</v>
      </c>
      <c r="P31" s="269">
        <f t="shared" si="19"/>
        <v>16352.510000000002</v>
      </c>
      <c r="Q31" s="269">
        <f t="shared" si="19"/>
        <v>2964.9000000000005</v>
      </c>
      <c r="R31" s="457">
        <f t="shared" si="19"/>
        <v>147.69</v>
      </c>
      <c r="S31" s="83">
        <f t="shared" si="11"/>
        <v>-0.95018719012445618</v>
      </c>
      <c r="T31" s="2"/>
      <c r="U31" s="297">
        <f>D31/D27</f>
        <v>0</v>
      </c>
      <c r="V31" s="298">
        <f>I31/I27</f>
        <v>0</v>
      </c>
      <c r="W31" s="298">
        <f>M31/M27</f>
        <v>0.10048793607974942</v>
      </c>
      <c r="X31" s="298">
        <f>N31/N27</f>
        <v>0.46184086433264498</v>
      </c>
      <c r="Y31" s="298">
        <f>O31/O27</f>
        <v>0.22534623609874307</v>
      </c>
      <c r="Z31" s="298">
        <f>P31/P27</f>
        <v>0.39518690317207833</v>
      </c>
      <c r="AA31" s="298">
        <f t="shared" ref="AA31" si="20">Q31/Q27</f>
        <v>0.16995983309553442</v>
      </c>
      <c r="AB31" s="299">
        <f>R31/R27</f>
        <v>3.183555960227214E-3</v>
      </c>
    </row>
    <row r="32" spans="1:28" ht="20.100000000000001" customHeight="1">
      <c r="A32" s="16"/>
      <c r="C32" t="s">
        <v>46</v>
      </c>
      <c r="D32" s="25">
        <f t="shared" si="9"/>
        <v>0</v>
      </c>
      <c r="E32" s="26">
        <f t="shared" ref="E32:R32" si="21">E12+E22</f>
        <v>0</v>
      </c>
      <c r="F32" s="26">
        <f t="shared" si="21"/>
        <v>0</v>
      </c>
      <c r="G32" s="26">
        <f t="shared" si="21"/>
        <v>0</v>
      </c>
      <c r="H32" s="26">
        <f t="shared" si="21"/>
        <v>0</v>
      </c>
      <c r="I32" s="26">
        <f t="shared" si="21"/>
        <v>0</v>
      </c>
      <c r="J32" s="26">
        <f t="shared" si="21"/>
        <v>0</v>
      </c>
      <c r="K32" s="26">
        <f t="shared" si="21"/>
        <v>212.58</v>
      </c>
      <c r="L32" s="26">
        <f t="shared" si="21"/>
        <v>132.52000000000001</v>
      </c>
      <c r="M32" s="26">
        <f t="shared" si="21"/>
        <v>39.129999999999995</v>
      </c>
      <c r="N32" s="26">
        <f t="shared" si="21"/>
        <v>16.939999999999998</v>
      </c>
      <c r="O32" s="26">
        <f t="shared" si="21"/>
        <v>86.929999999999993</v>
      </c>
      <c r="P32" s="26">
        <f t="shared" si="21"/>
        <v>244.07000000000002</v>
      </c>
      <c r="Q32" s="26">
        <f t="shared" si="21"/>
        <v>5.0199999999999996</v>
      </c>
      <c r="R32" s="45">
        <f t="shared" si="21"/>
        <v>52.83</v>
      </c>
      <c r="S32" s="208">
        <f t="shared" si="11"/>
        <v>9.5239043824701213</v>
      </c>
      <c r="U32" s="213"/>
      <c r="V32" s="214"/>
      <c r="W32" s="214">
        <f>M32/M31</f>
        <v>1.1047929889548933E-2</v>
      </c>
      <c r="X32" s="214">
        <f>N32/N31</f>
        <v>6.8690453405651582E-4</v>
      </c>
      <c r="Y32" s="214">
        <f>O32/O31</f>
        <v>8.7857067779206158E-3</v>
      </c>
      <c r="Z32" s="214">
        <f>P32/P31</f>
        <v>1.4925537425141461E-2</v>
      </c>
      <c r="AA32" s="214">
        <f t="shared" ref="AA32" si="22">Q32/Q31</f>
        <v>1.6931431076933449E-3</v>
      </c>
      <c r="AB32" s="219">
        <f>R32/R31</f>
        <v>0.35770871419865935</v>
      </c>
    </row>
    <row r="33" spans="1:28" ht="20.100000000000001" customHeight="1">
      <c r="A33" s="16"/>
      <c r="C33" t="s">
        <v>47</v>
      </c>
      <c r="D33" s="25">
        <f t="shared" si="9"/>
        <v>0</v>
      </c>
      <c r="E33" s="26">
        <f t="shared" ref="E33:R33" si="23">E13+E23</f>
        <v>0</v>
      </c>
      <c r="F33" s="26">
        <f t="shared" si="23"/>
        <v>0</v>
      </c>
      <c r="G33" s="26">
        <f t="shared" si="23"/>
        <v>0</v>
      </c>
      <c r="H33" s="26">
        <f t="shared" si="23"/>
        <v>0</v>
      </c>
      <c r="I33" s="26">
        <f t="shared" si="23"/>
        <v>0</v>
      </c>
      <c r="J33" s="26">
        <f t="shared" si="23"/>
        <v>0</v>
      </c>
      <c r="K33" s="26">
        <f t="shared" si="23"/>
        <v>70.81</v>
      </c>
      <c r="L33" s="26">
        <f t="shared" si="23"/>
        <v>140.89999999999998</v>
      </c>
      <c r="M33" s="26">
        <f t="shared" si="23"/>
        <v>3502.7100000000005</v>
      </c>
      <c r="N33" s="26">
        <f t="shared" si="23"/>
        <v>24644.420000000002</v>
      </c>
      <c r="O33" s="26">
        <f t="shared" si="23"/>
        <v>9807.5500000000011</v>
      </c>
      <c r="P33" s="26">
        <f t="shared" si="23"/>
        <v>16108.44</v>
      </c>
      <c r="Q33" s="26">
        <f t="shared" si="23"/>
        <v>2959.8800000000006</v>
      </c>
      <c r="R33" s="45">
        <f t="shared" si="23"/>
        <v>94.86</v>
      </c>
      <c r="S33" s="208">
        <f t="shared" si="11"/>
        <v>-0.96795140343527442</v>
      </c>
      <c r="U33" s="213"/>
      <c r="V33" s="214"/>
      <c r="W33" s="214">
        <f>M33/M31</f>
        <v>0.98895207011045105</v>
      </c>
      <c r="X33" s="214">
        <f>N33/N31</f>
        <v>0.99931309546594349</v>
      </c>
      <c r="Y33" s="214">
        <f>O33/O31</f>
        <v>0.99121429322207932</v>
      </c>
      <c r="Z33" s="214">
        <f>P33/P31</f>
        <v>0.98507446257485842</v>
      </c>
      <c r="AA33" s="214">
        <f t="shared" ref="AA33" si="24">Q33/Q31</f>
        <v>0.99830685689230669</v>
      </c>
      <c r="AB33" s="219">
        <f>R33/R31</f>
        <v>0.64229128580134065</v>
      </c>
    </row>
    <row r="34" spans="1:28" ht="20.100000000000001" customHeight="1">
      <c r="A34" s="70"/>
      <c r="B34" s="271" t="s">
        <v>104</v>
      </c>
      <c r="C34" s="271"/>
      <c r="D34" s="454">
        <f t="shared" si="9"/>
        <v>8201.2099999999991</v>
      </c>
      <c r="E34" s="269">
        <f t="shared" ref="E34:R34" si="25">E14+E24</f>
        <v>131.32000000000002</v>
      </c>
      <c r="F34" s="269">
        <f t="shared" si="25"/>
        <v>3459.66</v>
      </c>
      <c r="G34" s="269">
        <f t="shared" si="25"/>
        <v>39986.69</v>
      </c>
      <c r="H34" s="269">
        <f t="shared" si="25"/>
        <v>5042.7400000000007</v>
      </c>
      <c r="I34" s="269">
        <f t="shared" si="25"/>
        <v>14395.41</v>
      </c>
      <c r="J34" s="269">
        <f t="shared" si="25"/>
        <v>3215.6200000000008</v>
      </c>
      <c r="K34" s="269">
        <f t="shared" si="25"/>
        <v>38.130000000000003</v>
      </c>
      <c r="L34" s="269">
        <f t="shared" si="25"/>
        <v>3472.66</v>
      </c>
      <c r="M34" s="269">
        <f t="shared" si="25"/>
        <v>6972.95</v>
      </c>
      <c r="N34" s="269">
        <f t="shared" si="25"/>
        <v>5303.95</v>
      </c>
      <c r="O34" s="269">
        <f t="shared" si="25"/>
        <v>2043.0099999999995</v>
      </c>
      <c r="P34" s="269">
        <f t="shared" si="25"/>
        <v>684.7600000000001</v>
      </c>
      <c r="Q34" s="269">
        <f t="shared" si="25"/>
        <v>37.339999999999996</v>
      </c>
      <c r="R34" s="457">
        <f t="shared" si="25"/>
        <v>187.66</v>
      </c>
      <c r="S34" s="83">
        <f t="shared" si="11"/>
        <v>4.0257096946973761</v>
      </c>
      <c r="T34" s="2"/>
      <c r="U34" s="297">
        <f>D34/D27</f>
        <v>0.15818968967569144</v>
      </c>
      <c r="V34" s="298">
        <f>I34/I27</f>
        <v>0.43232445484222637</v>
      </c>
      <c r="W34" s="298">
        <f>M34/M27</f>
        <v>0.19783427650240795</v>
      </c>
      <c r="X34" s="298">
        <f>N34/N27</f>
        <v>9.9328700946627935E-2</v>
      </c>
      <c r="Y34" s="298">
        <f>O34/O27</f>
        <v>4.6529440032431507E-2</v>
      </c>
      <c r="Z34" s="298">
        <f>P34/P27</f>
        <v>1.6548418794185869E-2</v>
      </c>
      <c r="AA34" s="298">
        <f t="shared" ref="AA34" si="26">Q34/Q27</f>
        <v>2.1404769698091853E-3</v>
      </c>
      <c r="AB34" s="299">
        <f>R34/R27</f>
        <v>4.045135835169876E-3</v>
      </c>
    </row>
    <row r="35" spans="1:28" ht="20.100000000000001" customHeight="1">
      <c r="A35" s="75"/>
      <c r="B35" s="76"/>
      <c r="C35" s="76" t="s">
        <v>46</v>
      </c>
      <c r="D35" s="455">
        <f t="shared" si="9"/>
        <v>8078.88</v>
      </c>
      <c r="E35" s="79">
        <f t="shared" ref="E35:R35" si="27">E15+E25</f>
        <v>131.08000000000001</v>
      </c>
      <c r="F35" s="79">
        <f t="shared" si="27"/>
        <v>6.37</v>
      </c>
      <c r="G35" s="79">
        <f t="shared" si="27"/>
        <v>735.49</v>
      </c>
      <c r="H35" s="79">
        <f t="shared" si="27"/>
        <v>57.22</v>
      </c>
      <c r="I35" s="79">
        <f t="shared" si="27"/>
        <v>556.80000000000007</v>
      </c>
      <c r="J35" s="79">
        <f t="shared" si="27"/>
        <v>38.520000000000003</v>
      </c>
      <c r="K35" s="79">
        <f t="shared" si="27"/>
        <v>0</v>
      </c>
      <c r="L35" s="79">
        <f t="shared" si="27"/>
        <v>0</v>
      </c>
      <c r="M35" s="79">
        <f t="shared" si="27"/>
        <v>0</v>
      </c>
      <c r="N35" s="79">
        <f t="shared" si="27"/>
        <v>0</v>
      </c>
      <c r="O35" s="79">
        <f t="shared" si="27"/>
        <v>32.85</v>
      </c>
      <c r="P35" s="79">
        <f t="shared" si="27"/>
        <v>27.45</v>
      </c>
      <c r="Q35" s="79">
        <f t="shared" si="27"/>
        <v>31.56</v>
      </c>
      <c r="R35" s="458">
        <f t="shared" si="27"/>
        <v>186.7</v>
      </c>
      <c r="S35" s="305">
        <f t="shared" si="11"/>
        <v>4.915716096324461</v>
      </c>
      <c r="U35" s="300">
        <f>D35/D34</f>
        <v>0.98508390835010939</v>
      </c>
      <c r="V35" s="301">
        <f>I35/I34</f>
        <v>3.8678995596513062E-2</v>
      </c>
      <c r="W35" s="301">
        <f>M35/M34</f>
        <v>0</v>
      </c>
      <c r="X35" s="301">
        <f>N35/N34</f>
        <v>0</v>
      </c>
      <c r="Y35" s="301">
        <f>O35/O34</f>
        <v>1.6079216450237643E-2</v>
      </c>
      <c r="Z35" s="301">
        <f>P35/P34</f>
        <v>4.0087037794263675E-2</v>
      </c>
      <c r="AA35" s="301">
        <f t="shared" ref="AA35" si="28">Q35/Q34</f>
        <v>0.84520621317621858</v>
      </c>
      <c r="AB35" s="302">
        <f>R35/R34</f>
        <v>0.99488436534157509</v>
      </c>
    </row>
    <row r="36" spans="1:28" ht="20.100000000000001" customHeight="1" thickBot="1">
      <c r="A36" s="34"/>
      <c r="B36" s="15"/>
      <c r="C36" s="15" t="s">
        <v>47</v>
      </c>
      <c r="D36" s="29">
        <f t="shared" si="9"/>
        <v>122.33</v>
      </c>
      <c r="E36" s="30">
        <f t="shared" ref="E36:R36" si="29">E16+E26</f>
        <v>0.24</v>
      </c>
      <c r="F36" s="30">
        <f t="shared" si="29"/>
        <v>3453.29</v>
      </c>
      <c r="G36" s="30">
        <f t="shared" si="29"/>
        <v>39251.200000000004</v>
      </c>
      <c r="H36" s="30">
        <f t="shared" si="29"/>
        <v>4985.5200000000004</v>
      </c>
      <c r="I36" s="30">
        <f t="shared" si="29"/>
        <v>13838.61</v>
      </c>
      <c r="J36" s="30">
        <f t="shared" si="29"/>
        <v>3177.1000000000008</v>
      </c>
      <c r="K36" s="30">
        <f t="shared" si="29"/>
        <v>38.130000000000003</v>
      </c>
      <c r="L36" s="30">
        <f t="shared" si="29"/>
        <v>3472.66</v>
      </c>
      <c r="M36" s="30">
        <f t="shared" si="29"/>
        <v>6972.95</v>
      </c>
      <c r="N36" s="30">
        <f t="shared" si="29"/>
        <v>5303.95</v>
      </c>
      <c r="O36" s="30">
        <f t="shared" si="29"/>
        <v>2010.1599999999996</v>
      </c>
      <c r="P36" s="30">
        <f t="shared" si="29"/>
        <v>657.31000000000006</v>
      </c>
      <c r="Q36" s="30">
        <f t="shared" si="29"/>
        <v>5.78</v>
      </c>
      <c r="R36" s="98">
        <f t="shared" si="29"/>
        <v>0.96</v>
      </c>
      <c r="S36" s="209">
        <f t="shared" si="11"/>
        <v>-0.83391003460207613</v>
      </c>
      <c r="U36" s="303">
        <f>D36/D34</f>
        <v>1.4916091649890688E-2</v>
      </c>
      <c r="V36" s="227">
        <f>I36/I34</f>
        <v>0.961321004403487</v>
      </c>
      <c r="W36" s="227">
        <f>M36/M34</f>
        <v>1</v>
      </c>
      <c r="X36" s="227">
        <f>N36/N34</f>
        <v>1</v>
      </c>
      <c r="Y36" s="227">
        <f>O36/O34</f>
        <v>0.98392078354976242</v>
      </c>
      <c r="Z36" s="227">
        <f>P36/P34</f>
        <v>0.9599129622057363</v>
      </c>
      <c r="AA36" s="227">
        <f t="shared" ref="AA36" si="30">Q36/Q34</f>
        <v>0.15479378682378148</v>
      </c>
      <c r="AB36" s="304">
        <f>R36/R34</f>
        <v>5.1156346584248103E-3</v>
      </c>
    </row>
    <row r="37" spans="1:28" ht="6.75" customHeight="1" thickBot="1">
      <c r="S37" s="18"/>
      <c r="U37" s="3"/>
      <c r="V37" s="3"/>
      <c r="W37" s="3"/>
      <c r="X37" s="3"/>
      <c r="Y37" s="3"/>
      <c r="Z37" s="3"/>
      <c r="AA37" s="3"/>
      <c r="AB37" s="3"/>
    </row>
    <row r="38" spans="1:28" ht="20.100000000000001" customHeight="1" thickBot="1">
      <c r="A38" s="42"/>
      <c r="B38" s="43" t="s">
        <v>46</v>
      </c>
      <c r="C38" s="43"/>
      <c r="D38" s="132">
        <f>SUM(D39:D41)</f>
        <v>38378.370000000003</v>
      </c>
      <c r="E38" s="138">
        <f t="shared" ref="E38:R38" si="31">SUM(E39:E41)</f>
        <v>3558.9</v>
      </c>
      <c r="F38" s="138">
        <f t="shared" si="31"/>
        <v>4675.2499999999991</v>
      </c>
      <c r="G38" s="138">
        <f t="shared" si="31"/>
        <v>9138.67</v>
      </c>
      <c r="H38" s="138">
        <f t="shared" si="31"/>
        <v>18967.030000000006</v>
      </c>
      <c r="I38" s="138">
        <f t="shared" si="31"/>
        <v>16018.699999999999</v>
      </c>
      <c r="J38" s="138">
        <f t="shared" si="31"/>
        <v>13812.87</v>
      </c>
      <c r="K38" s="138">
        <f t="shared" si="31"/>
        <v>12789.259999999998</v>
      </c>
      <c r="L38" s="138">
        <f t="shared" si="31"/>
        <v>10516.030000000004</v>
      </c>
      <c r="M38" s="138">
        <f>SUM(M39:M41)</f>
        <v>3631.65</v>
      </c>
      <c r="N38" s="138">
        <f>SUM(N39:N41)</f>
        <v>4464.0699999999988</v>
      </c>
      <c r="O38" s="138">
        <f t="shared" ref="O38" si="32">SUM(O39:O41)</f>
        <v>16608.319999999996</v>
      </c>
      <c r="P38" s="138">
        <f t="shared" ref="P38:Q38" si="33">SUM(P39:P41)</f>
        <v>13363.020000000004</v>
      </c>
      <c r="Q38" s="138">
        <f t="shared" si="33"/>
        <v>8134.5600000000022</v>
      </c>
      <c r="R38" s="44">
        <f t="shared" si="31"/>
        <v>40983.889999999992</v>
      </c>
      <c r="S38" s="28">
        <f t="shared" ref="S38:S45" si="34">(R38-Q38)/Q38</f>
        <v>4.0382430026946725</v>
      </c>
      <c r="T38" s="2"/>
      <c r="U38" s="288">
        <f>D38/D27</f>
        <v>0.74026423424822285</v>
      </c>
      <c r="V38" s="211">
        <f>I38/I27</f>
        <v>0.48107526946305601</v>
      </c>
      <c r="W38" s="211">
        <f>M38/M27</f>
        <v>0.10303599627990591</v>
      </c>
      <c r="X38" s="211">
        <f>N38/N27</f>
        <v>8.3600010187655102E-2</v>
      </c>
      <c r="Y38" s="211">
        <f>O38/O27</f>
        <v>0.37825357168072249</v>
      </c>
      <c r="Z38" s="211">
        <f>P38/P27</f>
        <v>0.32294066726310194</v>
      </c>
      <c r="AA38" s="211">
        <f t="shared" ref="AA38" si="35">Q38/Q27</f>
        <v>0.46630525815562429</v>
      </c>
      <c r="AB38" s="212">
        <f>R38/R27</f>
        <v>0.88343494673164391</v>
      </c>
    </row>
    <row r="39" spans="1:28" ht="20.100000000000001" customHeight="1">
      <c r="A39" s="16"/>
      <c r="C39" t="s">
        <v>95</v>
      </c>
      <c r="D39" s="25">
        <f>D29</f>
        <v>30299.490000000005</v>
      </c>
      <c r="E39" s="23">
        <f t="shared" ref="E39:R39" si="36">E29</f>
        <v>3427.82</v>
      </c>
      <c r="F39" s="23">
        <f t="shared" si="36"/>
        <v>4668.8799999999992</v>
      </c>
      <c r="G39" s="23">
        <f t="shared" si="36"/>
        <v>8403.18</v>
      </c>
      <c r="H39" s="23">
        <f t="shared" si="36"/>
        <v>18909.810000000005</v>
      </c>
      <c r="I39" s="23">
        <f t="shared" si="36"/>
        <v>15461.9</v>
      </c>
      <c r="J39" s="23">
        <f t="shared" si="36"/>
        <v>13774.35</v>
      </c>
      <c r="K39" s="23">
        <f t="shared" si="36"/>
        <v>12576.679999999998</v>
      </c>
      <c r="L39" s="23">
        <f t="shared" si="36"/>
        <v>10383.510000000004</v>
      </c>
      <c r="M39" s="23">
        <f>M29</f>
        <v>3592.52</v>
      </c>
      <c r="N39" s="23">
        <f>N29</f>
        <v>4447.1299999999992</v>
      </c>
      <c r="O39" s="23">
        <f t="shared" ref="O39" si="37">O29</f>
        <v>16488.539999999997</v>
      </c>
      <c r="P39" s="23">
        <f t="shared" ref="P39:Q39" si="38">P29</f>
        <v>13091.500000000004</v>
      </c>
      <c r="Q39" s="23">
        <f t="shared" si="38"/>
        <v>8097.9800000000014</v>
      </c>
      <c r="R39" s="45">
        <f t="shared" si="36"/>
        <v>40744.359999999993</v>
      </c>
      <c r="S39" s="27">
        <f t="shared" si="34"/>
        <v>4.0314226510808853</v>
      </c>
      <c r="U39" s="220">
        <f>D39/D38</f>
        <v>0.78949392587543465</v>
      </c>
      <c r="V39" s="221">
        <f>I39/I38</f>
        <v>0.96524062501950847</v>
      </c>
      <c r="W39" s="221">
        <f>M39/M38</f>
        <v>0.98922528327344317</v>
      </c>
      <c r="X39" s="221">
        <f>N39/N38</f>
        <v>0.99620525663800086</v>
      </c>
      <c r="Y39" s="221">
        <f>O39/O38</f>
        <v>0.99278795206258075</v>
      </c>
      <c r="Z39" s="221">
        <f>P39/P38</f>
        <v>0.97968123971976395</v>
      </c>
      <c r="AA39" s="221">
        <f t="shared" ref="AA39" si="39">Q39/Q38</f>
        <v>0.99550313723176165</v>
      </c>
      <c r="AB39" s="351">
        <f>R39/R38</f>
        <v>0.99415550842050382</v>
      </c>
    </row>
    <row r="40" spans="1:28" ht="20.100000000000001" customHeight="1">
      <c r="A40" s="16"/>
      <c r="C40" t="s">
        <v>117</v>
      </c>
      <c r="D40" s="25">
        <f>D32</f>
        <v>0</v>
      </c>
      <c r="E40" s="26">
        <f t="shared" ref="E40:R40" si="40">E32</f>
        <v>0</v>
      </c>
      <c r="F40" s="26">
        <f t="shared" si="40"/>
        <v>0</v>
      </c>
      <c r="G40" s="26">
        <f t="shared" si="40"/>
        <v>0</v>
      </c>
      <c r="H40" s="26">
        <f t="shared" si="40"/>
        <v>0</v>
      </c>
      <c r="I40" s="26">
        <f t="shared" si="40"/>
        <v>0</v>
      </c>
      <c r="J40" s="26">
        <f t="shared" si="40"/>
        <v>0</v>
      </c>
      <c r="K40" s="26">
        <f t="shared" si="40"/>
        <v>212.58</v>
      </c>
      <c r="L40" s="26">
        <f t="shared" si="40"/>
        <v>132.52000000000001</v>
      </c>
      <c r="M40" s="26">
        <f>M32</f>
        <v>39.129999999999995</v>
      </c>
      <c r="N40" s="26">
        <f>N32</f>
        <v>16.939999999999998</v>
      </c>
      <c r="O40" s="26">
        <f t="shared" ref="O40" si="41">O32</f>
        <v>86.929999999999993</v>
      </c>
      <c r="P40" s="26">
        <f t="shared" ref="P40:Q40" si="42">P32</f>
        <v>244.07000000000002</v>
      </c>
      <c r="Q40" s="26">
        <f t="shared" si="42"/>
        <v>5.0199999999999996</v>
      </c>
      <c r="R40" s="45">
        <f t="shared" si="40"/>
        <v>52.83</v>
      </c>
      <c r="S40" s="27">
        <f t="shared" si="34"/>
        <v>9.5239043824701213</v>
      </c>
      <c r="U40" s="220">
        <f t="shared" ref="U40" si="43">D40/D39</f>
        <v>0</v>
      </c>
      <c r="V40" s="214">
        <f t="shared" ref="V40" si="44">I40/I39</f>
        <v>0</v>
      </c>
      <c r="W40" s="214">
        <f t="shared" ref="W40:W41" si="45">M40/M39</f>
        <v>1.0892075757407057E-2</v>
      </c>
      <c r="X40" s="214">
        <f t="shared" ref="X40:X41" si="46">N40/N39</f>
        <v>3.8091982919321002E-3</v>
      </c>
      <c r="Y40" s="214">
        <f t="shared" ref="Y40:Z41" si="47">O40/O39</f>
        <v>5.2721465939373656E-3</v>
      </c>
      <c r="Z40" s="214">
        <f t="shared" si="47"/>
        <v>1.8643394568995147E-2</v>
      </c>
      <c r="AA40" s="214">
        <f t="shared" ref="AA40:AA41" si="48">Q40/Q39</f>
        <v>6.1990768068086101E-4</v>
      </c>
      <c r="AB40" s="219">
        <f t="shared" ref="AB40:AB41" si="49">R40/R39</f>
        <v>1.2966211765260273E-3</v>
      </c>
    </row>
    <row r="41" spans="1:28" ht="20.100000000000001" customHeight="1" thickBot="1">
      <c r="A41" s="16"/>
      <c r="C41" t="s">
        <v>104</v>
      </c>
      <c r="D41" s="25">
        <f>D35</f>
        <v>8078.88</v>
      </c>
      <c r="E41" s="26">
        <f t="shared" ref="E41:R41" si="50">E35</f>
        <v>131.08000000000001</v>
      </c>
      <c r="F41" s="26">
        <f t="shared" si="50"/>
        <v>6.37</v>
      </c>
      <c r="G41" s="26">
        <f t="shared" si="50"/>
        <v>735.49</v>
      </c>
      <c r="H41" s="26">
        <f t="shared" si="50"/>
        <v>57.22</v>
      </c>
      <c r="I41" s="26">
        <f t="shared" si="50"/>
        <v>556.80000000000007</v>
      </c>
      <c r="J41" s="26">
        <f t="shared" si="50"/>
        <v>38.520000000000003</v>
      </c>
      <c r="K41" s="26">
        <f t="shared" si="50"/>
        <v>0</v>
      </c>
      <c r="L41" s="26">
        <f t="shared" si="50"/>
        <v>0</v>
      </c>
      <c r="M41" s="26">
        <f>M35</f>
        <v>0</v>
      </c>
      <c r="N41" s="26">
        <f>N35</f>
        <v>0</v>
      </c>
      <c r="O41" s="26">
        <f t="shared" ref="O41" si="51">O35</f>
        <v>32.85</v>
      </c>
      <c r="P41" s="26">
        <f t="shared" ref="P41:Q41" si="52">P35</f>
        <v>27.45</v>
      </c>
      <c r="Q41" s="26">
        <f t="shared" si="52"/>
        <v>31.56</v>
      </c>
      <c r="R41" s="45">
        <f t="shared" si="50"/>
        <v>186.7</v>
      </c>
      <c r="S41" s="27">
        <f t="shared" si="34"/>
        <v>4.915716096324461</v>
      </c>
      <c r="U41" s="220"/>
      <c r="V41" s="214"/>
      <c r="W41" s="214">
        <f t="shared" si="45"/>
        <v>0</v>
      </c>
      <c r="X41" s="214">
        <f t="shared" si="46"/>
        <v>0</v>
      </c>
      <c r="Y41" s="214">
        <f t="shared" si="47"/>
        <v>0.37789025652824115</v>
      </c>
      <c r="Z41" s="214">
        <f t="shared" si="47"/>
        <v>0.11246773466628425</v>
      </c>
      <c r="AA41" s="214">
        <f t="shared" si="48"/>
        <v>6.2868525896414349</v>
      </c>
      <c r="AB41" s="219">
        <f t="shared" si="49"/>
        <v>3.5339769070603824</v>
      </c>
    </row>
    <row r="42" spans="1:28" ht="20.100000000000001" customHeight="1" thickBot="1">
      <c r="A42" s="116"/>
      <c r="B42" s="43" t="s">
        <v>47</v>
      </c>
      <c r="C42" s="43"/>
      <c r="D42" s="132">
        <f>SUM(D43:D45)</f>
        <v>13465.779999999999</v>
      </c>
      <c r="E42" s="138">
        <f t="shared" ref="E42:R42" si="53">SUM(E43:E45)</f>
        <v>4198.119999999999</v>
      </c>
      <c r="F42" s="138">
        <f t="shared" si="53"/>
        <v>7062.92</v>
      </c>
      <c r="G42" s="138">
        <f t="shared" si="53"/>
        <v>43434.880000000005</v>
      </c>
      <c r="H42" s="138">
        <f t="shared" si="53"/>
        <v>10272.630000000001</v>
      </c>
      <c r="I42" s="138">
        <f t="shared" si="53"/>
        <v>17279</v>
      </c>
      <c r="J42" s="138">
        <f t="shared" si="53"/>
        <v>7145.82</v>
      </c>
      <c r="K42" s="138">
        <f t="shared" si="53"/>
        <v>4717.5400000000018</v>
      </c>
      <c r="L42" s="138">
        <f t="shared" si="53"/>
        <v>24313.779999999988</v>
      </c>
      <c r="M42" s="138">
        <f>SUM(M43:M45)</f>
        <v>31614.76999999999</v>
      </c>
      <c r="N42" s="138">
        <f>SUM(N43:N45)</f>
        <v>48933.889999999985</v>
      </c>
      <c r="O42" s="138">
        <f t="shared" ref="O42" si="54">SUM(O43:O45)</f>
        <v>27299.580000000005</v>
      </c>
      <c r="P42" s="138">
        <f t="shared" ref="P42:Q42" si="55">SUM(P43:P45)</f>
        <v>28016.160000000007</v>
      </c>
      <c r="Q42" s="138">
        <f t="shared" si="55"/>
        <v>9310.1500000000051</v>
      </c>
      <c r="R42" s="67">
        <f t="shared" si="53"/>
        <v>5407.6300000000037</v>
      </c>
      <c r="S42" s="28">
        <f t="shared" si="34"/>
        <v>-0.41916832704091761</v>
      </c>
      <c r="T42" s="2"/>
      <c r="U42" s="288">
        <f>D42/D27</f>
        <v>0.25973576575177715</v>
      </c>
      <c r="V42" s="211">
        <f>I42/I27</f>
        <v>0.51892473053694399</v>
      </c>
      <c r="W42" s="211">
        <f>M42/M27</f>
        <v>0.89696400372009411</v>
      </c>
      <c r="X42" s="211">
        <f>N42/N27</f>
        <v>0.91639998981234472</v>
      </c>
      <c r="Y42" s="211">
        <f>O42/O27</f>
        <v>0.62174642831927751</v>
      </c>
      <c r="Z42" s="211">
        <f>P42/P27</f>
        <v>0.67705933273689822</v>
      </c>
      <c r="AA42" s="211">
        <f t="shared" ref="AA42" si="56">Q42/Q27</f>
        <v>0.53369474184437593</v>
      </c>
      <c r="AB42" s="212">
        <f>R42/R27</f>
        <v>0.11656505326835603</v>
      </c>
    </row>
    <row r="43" spans="1:28" ht="20.100000000000001" customHeight="1">
      <c r="A43" s="16"/>
      <c r="C43" t="s">
        <v>95</v>
      </c>
      <c r="D43" s="25">
        <f>D30</f>
        <v>13343.449999999999</v>
      </c>
      <c r="E43" s="26">
        <f t="shared" ref="E43:R43" si="57">E30</f>
        <v>4197.8799999999992</v>
      </c>
      <c r="F43" s="26">
        <f t="shared" si="57"/>
        <v>3609.6299999999997</v>
      </c>
      <c r="G43" s="26">
        <f t="shared" si="57"/>
        <v>4183.6800000000012</v>
      </c>
      <c r="H43" s="26">
        <f t="shared" si="57"/>
        <v>5287.1100000000015</v>
      </c>
      <c r="I43" s="26">
        <f t="shared" si="57"/>
        <v>3440.39</v>
      </c>
      <c r="J43" s="26">
        <f t="shared" si="57"/>
        <v>3968.7199999999984</v>
      </c>
      <c r="K43" s="26">
        <f t="shared" si="57"/>
        <v>4608.6000000000013</v>
      </c>
      <c r="L43" s="26">
        <f t="shared" si="57"/>
        <v>20700.219999999987</v>
      </c>
      <c r="M43" s="26">
        <f>M30</f>
        <v>21139.10999999999</v>
      </c>
      <c r="N43" s="26">
        <f>N30</f>
        <v>18985.51999999999</v>
      </c>
      <c r="O43" s="26">
        <f t="shared" ref="O43" si="58">O30</f>
        <v>15481.870000000003</v>
      </c>
      <c r="P43" s="26">
        <f t="shared" ref="P43:Q43" si="59">P30</f>
        <v>11250.410000000007</v>
      </c>
      <c r="Q43" s="26">
        <f t="shared" si="59"/>
        <v>6344.4900000000034</v>
      </c>
      <c r="R43" s="45">
        <f t="shared" si="57"/>
        <v>5311.810000000004</v>
      </c>
      <c r="S43" s="27">
        <f t="shared" si="34"/>
        <v>-0.16276800814565059</v>
      </c>
      <c r="U43" s="220">
        <f>D43/D42</f>
        <v>0.99091549097044507</v>
      </c>
      <c r="V43" s="214">
        <f>I43/I42</f>
        <v>0.19910816598182765</v>
      </c>
      <c r="W43" s="214">
        <f>M43/M42</f>
        <v>0.66864664838618137</v>
      </c>
      <c r="X43" s="214">
        <f>N43/N42</f>
        <v>0.38798305223639479</v>
      </c>
      <c r="Y43" s="214">
        <f>O43/O42</f>
        <v>0.56711018997361862</v>
      </c>
      <c r="Z43" s="214">
        <f>P43/P42</f>
        <v>0.40156859469677514</v>
      </c>
      <c r="AA43" s="214">
        <f t="shared" ref="AA43" si="60">Q43/Q42</f>
        <v>0.68145948239287224</v>
      </c>
      <c r="AB43" s="219">
        <f>R43/R42</f>
        <v>0.98228059242218868</v>
      </c>
    </row>
    <row r="44" spans="1:28" ht="20.100000000000001" customHeight="1">
      <c r="A44" s="16"/>
      <c r="C44" t="s">
        <v>117</v>
      </c>
      <c r="D44" s="25">
        <f>D33</f>
        <v>0</v>
      </c>
      <c r="E44" s="26">
        <f t="shared" ref="E44:R44" si="61">E33</f>
        <v>0</v>
      </c>
      <c r="F44" s="26">
        <f t="shared" si="61"/>
        <v>0</v>
      </c>
      <c r="G44" s="26">
        <f t="shared" si="61"/>
        <v>0</v>
      </c>
      <c r="H44" s="26">
        <f t="shared" si="61"/>
        <v>0</v>
      </c>
      <c r="I44" s="26">
        <f t="shared" si="61"/>
        <v>0</v>
      </c>
      <c r="J44" s="26">
        <f t="shared" si="61"/>
        <v>0</v>
      </c>
      <c r="K44" s="26">
        <f t="shared" si="61"/>
        <v>70.81</v>
      </c>
      <c r="L44" s="26">
        <f t="shared" si="61"/>
        <v>140.89999999999998</v>
      </c>
      <c r="M44" s="26">
        <f>M33</f>
        <v>3502.7100000000005</v>
      </c>
      <c r="N44" s="26">
        <f>N33</f>
        <v>24644.420000000002</v>
      </c>
      <c r="O44" s="26">
        <f t="shared" ref="O44" si="62">O33</f>
        <v>9807.5500000000011</v>
      </c>
      <c r="P44" s="26">
        <f t="shared" ref="P44:Q44" si="63">P33</f>
        <v>16108.44</v>
      </c>
      <c r="Q44" s="26">
        <f t="shared" si="63"/>
        <v>2959.8800000000006</v>
      </c>
      <c r="R44" s="45">
        <f t="shared" si="61"/>
        <v>94.86</v>
      </c>
      <c r="S44" s="27">
        <f t="shared" si="34"/>
        <v>-0.96795140343527442</v>
      </c>
      <c r="U44" s="220">
        <f>D44/D42</f>
        <v>0</v>
      </c>
      <c r="V44" s="214">
        <f>I44/I42</f>
        <v>0</v>
      </c>
      <c r="W44" s="214">
        <f>M44/M42</f>
        <v>0.11079346773675727</v>
      </c>
      <c r="X44" s="214">
        <f>N44/N42</f>
        <v>0.50362683203808256</v>
      </c>
      <c r="Y44" s="214">
        <f>O44/O42</f>
        <v>0.35925644277311225</v>
      </c>
      <c r="Z44" s="214">
        <f>P44/P42</f>
        <v>0.57496958898007422</v>
      </c>
      <c r="AA44" s="214">
        <f t="shared" ref="AA44" si="64">Q44/Q42</f>
        <v>0.31791968980091612</v>
      </c>
      <c r="AB44" s="219">
        <f>R44/R42</f>
        <v>1.7541880639022997E-2</v>
      </c>
    </row>
    <row r="45" spans="1:28" ht="20.100000000000001" customHeight="1" thickBot="1">
      <c r="A45" s="34"/>
      <c r="B45" s="15"/>
      <c r="C45" s="99" t="s">
        <v>104</v>
      </c>
      <c r="D45" s="29">
        <f>D36</f>
        <v>122.33</v>
      </c>
      <c r="E45" s="30">
        <f t="shared" ref="E45:R45" si="65">E36</f>
        <v>0.24</v>
      </c>
      <c r="F45" s="30">
        <f t="shared" si="65"/>
        <v>3453.29</v>
      </c>
      <c r="G45" s="30">
        <f t="shared" si="65"/>
        <v>39251.200000000004</v>
      </c>
      <c r="H45" s="30">
        <f t="shared" si="65"/>
        <v>4985.5200000000004</v>
      </c>
      <c r="I45" s="30">
        <f t="shared" si="65"/>
        <v>13838.61</v>
      </c>
      <c r="J45" s="30">
        <f t="shared" si="65"/>
        <v>3177.1000000000008</v>
      </c>
      <c r="K45" s="30">
        <f t="shared" si="65"/>
        <v>38.130000000000003</v>
      </c>
      <c r="L45" s="30">
        <f t="shared" si="65"/>
        <v>3472.66</v>
      </c>
      <c r="M45" s="30">
        <f>M36</f>
        <v>6972.95</v>
      </c>
      <c r="N45" s="30">
        <f>N36</f>
        <v>5303.95</v>
      </c>
      <c r="O45" s="30">
        <f t="shared" ref="O45" si="66">O36</f>
        <v>2010.1599999999996</v>
      </c>
      <c r="P45" s="30">
        <f t="shared" ref="P45:Q45" si="67">P36</f>
        <v>657.31000000000006</v>
      </c>
      <c r="Q45" s="30">
        <f t="shared" si="67"/>
        <v>5.78</v>
      </c>
      <c r="R45" s="98">
        <f t="shared" si="65"/>
        <v>0.96</v>
      </c>
      <c r="S45" s="31">
        <f t="shared" si="34"/>
        <v>-0.83391003460207613</v>
      </c>
      <c r="U45" s="226">
        <f>D45/D42</f>
        <v>9.0845090295549168E-3</v>
      </c>
      <c r="V45" s="227">
        <f>I45/I42</f>
        <v>0.80089183401817243</v>
      </c>
      <c r="W45" s="227">
        <f>M45/M42</f>
        <v>0.22055988387706132</v>
      </c>
      <c r="X45" s="227">
        <f>N45/N42</f>
        <v>0.10839011572552278</v>
      </c>
      <c r="Y45" s="227">
        <f>O45/O42</f>
        <v>7.3633367253269064E-2</v>
      </c>
      <c r="Z45" s="227">
        <f>P45/P42</f>
        <v>2.3461816323150635E-2</v>
      </c>
      <c r="AA45" s="227">
        <f t="shared" ref="AA45" si="68">Q45/Q42</f>
        <v>6.2082780621150002E-4</v>
      </c>
      <c r="AB45" s="304">
        <f>R45/R42</f>
        <v>1.7752693878834153E-4</v>
      </c>
    </row>
    <row r="47" spans="1:28" ht="15.75" thickBot="1"/>
    <row r="48" spans="1:28">
      <c r="A48" s="495" t="s">
        <v>71</v>
      </c>
      <c r="B48" s="474"/>
      <c r="C48" s="474"/>
      <c r="D48" s="542" t="s">
        <v>118</v>
      </c>
      <c r="E48" s="543"/>
      <c r="F48" s="543"/>
      <c r="G48" s="543"/>
      <c r="H48" s="543"/>
      <c r="I48" s="543"/>
      <c r="J48" s="543"/>
      <c r="K48" s="543"/>
      <c r="L48" s="543"/>
      <c r="M48" s="543"/>
      <c r="N48" s="543"/>
      <c r="O48" s="543"/>
      <c r="P48" s="543"/>
      <c r="Q48" s="543"/>
      <c r="R48" s="544"/>
      <c r="S48" s="518" t="s">
        <v>165</v>
      </c>
      <c r="U48" s="545" t="s">
        <v>111</v>
      </c>
      <c r="V48" s="543"/>
      <c r="W48" s="543"/>
      <c r="X48" s="543"/>
      <c r="Y48" s="543"/>
      <c r="Z48" s="543"/>
      <c r="AA48" s="543"/>
      <c r="AB48" s="546"/>
    </row>
    <row r="49" spans="1:28" ht="15.75" customHeight="1">
      <c r="A49" s="512"/>
      <c r="B49" s="475"/>
      <c r="C49" s="475"/>
      <c r="D49" s="547" t="s">
        <v>67</v>
      </c>
      <c r="E49" s="548"/>
      <c r="F49" s="548"/>
      <c r="G49" s="548"/>
      <c r="H49" s="548"/>
      <c r="I49" s="548"/>
      <c r="J49" s="548"/>
      <c r="K49" s="548"/>
      <c r="L49" s="548"/>
      <c r="M49" s="548"/>
      <c r="N49" s="548"/>
      <c r="O49" s="548"/>
      <c r="P49" s="548"/>
      <c r="Q49" s="548"/>
      <c r="R49" s="549"/>
      <c r="S49" s="519"/>
      <c r="U49" s="550" t="s">
        <v>67</v>
      </c>
      <c r="V49" s="548"/>
      <c r="W49" s="548"/>
      <c r="X49" s="548"/>
      <c r="Y49" s="548"/>
      <c r="Z49" s="548"/>
      <c r="AA49" s="548"/>
      <c r="AB49" s="551"/>
    </row>
    <row r="50" spans="1:28" ht="21.75" customHeight="1" thickBot="1">
      <c r="A50" s="512"/>
      <c r="B50" s="475"/>
      <c r="C50" s="475"/>
      <c r="D50" s="61">
        <v>2010</v>
      </c>
      <c r="E50" s="62">
        <v>2011</v>
      </c>
      <c r="F50" s="62">
        <v>2012</v>
      </c>
      <c r="G50" s="59">
        <v>2013</v>
      </c>
      <c r="H50" s="59">
        <v>2014</v>
      </c>
      <c r="I50" s="59">
        <v>2015</v>
      </c>
      <c r="J50" s="59">
        <v>2016</v>
      </c>
      <c r="K50" s="59">
        <v>2017</v>
      </c>
      <c r="L50" s="59">
        <v>2018</v>
      </c>
      <c r="M50" s="59">
        <v>2019</v>
      </c>
      <c r="N50" s="59">
        <v>2020</v>
      </c>
      <c r="O50" s="59">
        <v>2021</v>
      </c>
      <c r="P50" s="59">
        <v>2022</v>
      </c>
      <c r="Q50" s="59">
        <v>2023</v>
      </c>
      <c r="R50" s="60">
        <v>2024</v>
      </c>
      <c r="S50" s="520"/>
      <c r="U50" s="51">
        <v>2010</v>
      </c>
      <c r="V50" s="37">
        <v>2015</v>
      </c>
      <c r="W50" s="37">
        <v>2019</v>
      </c>
      <c r="X50" s="95">
        <v>2020</v>
      </c>
      <c r="Y50" s="95">
        <v>2021</v>
      </c>
      <c r="Z50" s="95">
        <v>2022</v>
      </c>
      <c r="AA50" s="95">
        <v>2023</v>
      </c>
      <c r="AB50" s="272">
        <v>2024</v>
      </c>
    </row>
    <row r="51" spans="1:28" ht="18.75" customHeight="1" thickBot="1">
      <c r="A51" s="42" t="s">
        <v>44</v>
      </c>
      <c r="B51" s="43"/>
      <c r="C51" s="43"/>
      <c r="D51" s="132">
        <v>5968.7559999999994</v>
      </c>
      <c r="E51" s="138">
        <v>2984.5</v>
      </c>
      <c r="F51" s="138">
        <v>3981.9109999999991</v>
      </c>
      <c r="G51" s="138">
        <v>7606.6939999999986</v>
      </c>
      <c r="H51" s="138">
        <v>7323.3489999999993</v>
      </c>
      <c r="I51" s="138">
        <v>5852.7629999999981</v>
      </c>
      <c r="J51" s="138">
        <v>7318.451</v>
      </c>
      <c r="K51" s="138">
        <v>9386.18</v>
      </c>
      <c r="L51" s="138">
        <v>10567.596000000001</v>
      </c>
      <c r="M51" s="138">
        <v>10008.924000000001</v>
      </c>
      <c r="N51" s="138">
        <v>14554.447000000002</v>
      </c>
      <c r="O51" s="138">
        <v>15594.672000000006</v>
      </c>
      <c r="P51" s="138">
        <v>20423.071999999993</v>
      </c>
      <c r="Q51" s="138">
        <v>16129.364000000001</v>
      </c>
      <c r="R51" s="163">
        <v>15482.844999999999</v>
      </c>
      <c r="S51" s="28">
        <f t="shared" ref="S51:S58" si="69">(R51-Q51)/Q51</f>
        <v>-4.0083353565583985E-2</v>
      </c>
      <c r="U51" s="288">
        <f>D51/$D$71</f>
        <v>0.99412809203713981</v>
      </c>
      <c r="V51" s="211">
        <f t="shared" ref="V51:V70" si="70">I51/$I$71</f>
        <v>0.98151596273207553</v>
      </c>
      <c r="W51" s="211">
        <f>M51/$M$71</f>
        <v>0.95328587535623488</v>
      </c>
      <c r="X51" s="211">
        <f>N51/$N$71</f>
        <v>0.95198733844707217</v>
      </c>
      <c r="Y51" s="211">
        <f>O51/$O$71</f>
        <v>0.92581668752741664</v>
      </c>
      <c r="Z51" s="211">
        <f>P51/$P$71</f>
        <v>0.96033600121128959</v>
      </c>
      <c r="AA51" s="211">
        <f>Q51/$Q$71</f>
        <v>0.95481685322341248</v>
      </c>
      <c r="AB51" s="289">
        <f>R51/$R$71</f>
        <v>0.9011601410719996</v>
      </c>
    </row>
    <row r="52" spans="1:28" ht="20.100000000000001" customHeight="1">
      <c r="A52" s="69"/>
      <c r="B52" s="68" t="s">
        <v>95</v>
      </c>
      <c r="C52" s="68"/>
      <c r="D52" s="72">
        <v>5698.3929999999991</v>
      </c>
      <c r="E52" s="77">
        <v>2962.6610000000001</v>
      </c>
      <c r="F52" s="77">
        <v>3739.5899999999992</v>
      </c>
      <c r="G52" s="77">
        <v>4842.1329999999989</v>
      </c>
      <c r="H52" s="77">
        <v>6931.0779999999995</v>
      </c>
      <c r="I52" s="77">
        <v>5049.7539999999981</v>
      </c>
      <c r="J52" s="77">
        <v>7086.7180000000008</v>
      </c>
      <c r="K52" s="77">
        <v>9261.7340000000004</v>
      </c>
      <c r="L52" s="77">
        <v>10179.816000000003</v>
      </c>
      <c r="M52" s="77">
        <v>9220.9900000000016</v>
      </c>
      <c r="N52" s="77">
        <v>12154.471000000001</v>
      </c>
      <c r="O52" s="77">
        <v>14347.879000000006</v>
      </c>
      <c r="P52" s="77">
        <v>18726.621999999996</v>
      </c>
      <c r="Q52" s="77">
        <v>15597.840000000002</v>
      </c>
      <c r="R52" s="73">
        <v>15227.375999999998</v>
      </c>
      <c r="S52" s="81">
        <f t="shared" si="69"/>
        <v>-2.3750980905048617E-2</v>
      </c>
      <c r="U52" s="290">
        <f t="shared" ref="U52:U70" si="71">D52/$D$71</f>
        <v>0.94909769485765427</v>
      </c>
      <c r="V52" s="291">
        <f t="shared" si="70"/>
        <v>0.84685030965206498</v>
      </c>
      <c r="W52" s="291">
        <f t="shared" ref="W52:W70" si="72">M52/$M$71</f>
        <v>0.8782402108159767</v>
      </c>
      <c r="X52" s="291">
        <f t="shared" ref="X52:X70" si="73">N52/$N$71</f>
        <v>0.79500804788544166</v>
      </c>
      <c r="Y52" s="291">
        <f t="shared" ref="Y52:Y70" si="74">O52/$O$71</f>
        <v>0.85179770429440149</v>
      </c>
      <c r="Z52" s="291">
        <f t="shared" ref="Z52:Z70" si="75">P52/$P$71</f>
        <v>0.88056533746124799</v>
      </c>
      <c r="AA52" s="291">
        <f t="shared" ref="AA52:AA70" si="76">Q52/$Q$71</f>
        <v>0.92335199986076777</v>
      </c>
      <c r="AB52" s="292">
        <f t="shared" ref="AB52:AB70" si="77">R52/$R$71</f>
        <v>0.88629087899002934</v>
      </c>
    </row>
    <row r="53" spans="1:28" ht="20.100000000000001" customHeight="1">
      <c r="A53" s="16"/>
      <c r="C53" t="s">
        <v>46</v>
      </c>
      <c r="D53" s="25">
        <v>2426.77</v>
      </c>
      <c r="E53" s="26">
        <v>1019.0169999999999</v>
      </c>
      <c r="F53" s="26">
        <v>1118.3</v>
      </c>
      <c r="G53" s="26">
        <v>1531.4359999999999</v>
      </c>
      <c r="H53" s="26">
        <v>1496.3870000000004</v>
      </c>
      <c r="I53" s="26">
        <v>1276.3979999999995</v>
      </c>
      <c r="J53" s="26">
        <v>1422.3450000000005</v>
      </c>
      <c r="K53" s="26">
        <v>1680.6860000000006</v>
      </c>
      <c r="L53" s="26">
        <v>1795.1169999999997</v>
      </c>
      <c r="M53" s="26">
        <v>1748.7660000000008</v>
      </c>
      <c r="N53" s="26">
        <v>2354.0059999999999</v>
      </c>
      <c r="O53" s="26">
        <v>4619.577000000003</v>
      </c>
      <c r="P53" s="26">
        <v>5774.0230000000001</v>
      </c>
      <c r="Q53" s="26">
        <v>3882.1869999999999</v>
      </c>
      <c r="R53" s="66">
        <v>5055.0689999999995</v>
      </c>
      <c r="S53" s="208">
        <f t="shared" si="69"/>
        <v>0.30211888299043804</v>
      </c>
      <c r="U53" s="220">
        <f t="shared" si="71"/>
        <v>0.40419146467253309</v>
      </c>
      <c r="V53" s="214">
        <f t="shared" si="70"/>
        <v>0.21405360370807694</v>
      </c>
      <c r="W53" s="214">
        <f t="shared" si="72"/>
        <v>0.16655875567675626</v>
      </c>
      <c r="X53" s="214">
        <f t="shared" si="73"/>
        <v>0.15397245299862222</v>
      </c>
      <c r="Y53" s="214">
        <f t="shared" si="74"/>
        <v>0.27425273682690099</v>
      </c>
      <c r="Z53" s="214">
        <f t="shared" si="75"/>
        <v>0.27150676248519401</v>
      </c>
      <c r="AA53" s="214">
        <f t="shared" si="76"/>
        <v>0.22981548280296976</v>
      </c>
      <c r="AB53" s="225">
        <f t="shared" si="77"/>
        <v>0.29422413601432368</v>
      </c>
    </row>
    <row r="54" spans="1:28" ht="20.100000000000001" customHeight="1">
      <c r="A54" s="16"/>
      <c r="C54" t="s">
        <v>47</v>
      </c>
      <c r="D54" s="25">
        <v>3271.6229999999991</v>
      </c>
      <c r="E54" s="26">
        <v>1943.6440000000002</v>
      </c>
      <c r="F54" s="26">
        <v>2621.2899999999995</v>
      </c>
      <c r="G54" s="26">
        <v>3310.6969999999992</v>
      </c>
      <c r="H54" s="26">
        <v>5434.6909999999989</v>
      </c>
      <c r="I54" s="26">
        <v>3773.3559999999984</v>
      </c>
      <c r="J54" s="26">
        <v>5664.3730000000005</v>
      </c>
      <c r="K54" s="26">
        <v>7581.0480000000007</v>
      </c>
      <c r="L54" s="26">
        <v>8384.6990000000023</v>
      </c>
      <c r="M54" s="26">
        <v>7472.2240000000002</v>
      </c>
      <c r="N54" s="26">
        <v>9800.465000000002</v>
      </c>
      <c r="O54" s="26">
        <v>9728.3020000000033</v>
      </c>
      <c r="P54" s="26">
        <v>12952.598999999997</v>
      </c>
      <c r="Q54" s="26">
        <v>11715.653000000002</v>
      </c>
      <c r="R54" s="66">
        <v>10172.306999999999</v>
      </c>
      <c r="S54" s="208">
        <f t="shared" si="69"/>
        <v>-0.1317336728904486</v>
      </c>
      <c r="U54" s="220">
        <f t="shared" si="71"/>
        <v>0.54490623018512119</v>
      </c>
      <c r="V54" s="214">
        <f t="shared" si="70"/>
        <v>0.63279670594398796</v>
      </c>
      <c r="W54" s="214">
        <f t="shared" si="72"/>
        <v>0.71168145513922043</v>
      </c>
      <c r="X54" s="214">
        <f t="shared" si="73"/>
        <v>0.64103559488681949</v>
      </c>
      <c r="Y54" s="214">
        <f t="shared" si="74"/>
        <v>0.5775449674675005</v>
      </c>
      <c r="Z54" s="214">
        <f t="shared" si="75"/>
        <v>0.60905857497605398</v>
      </c>
      <c r="AA54" s="214">
        <f t="shared" si="76"/>
        <v>0.69353651705779795</v>
      </c>
      <c r="AB54" s="225">
        <f t="shared" si="77"/>
        <v>0.59206674297570561</v>
      </c>
    </row>
    <row r="55" spans="1:28" ht="20.100000000000001" customHeight="1">
      <c r="A55" s="260"/>
      <c r="B55" s="554" t="s">
        <v>103</v>
      </c>
      <c r="C55" s="555"/>
      <c r="D55" s="133"/>
      <c r="E55" s="78"/>
      <c r="F55" s="78"/>
      <c r="G55" s="78"/>
      <c r="H55" s="78"/>
      <c r="I55" s="78"/>
      <c r="J55" s="78"/>
      <c r="K55" s="78">
        <v>109.95</v>
      </c>
      <c r="L55" s="78">
        <v>94.227000000000004</v>
      </c>
      <c r="M55" s="78">
        <v>266.76400000000001</v>
      </c>
      <c r="N55" s="78">
        <v>1842.028</v>
      </c>
      <c r="O55" s="78">
        <v>1077.9580000000001</v>
      </c>
      <c r="P55" s="78">
        <v>1648.0599999999997</v>
      </c>
      <c r="Q55" s="78">
        <v>488.43600000000004</v>
      </c>
      <c r="R55" s="74">
        <v>149.12700000000001</v>
      </c>
      <c r="S55" s="83">
        <f t="shared" si="69"/>
        <v>-0.69468466697786402</v>
      </c>
      <c r="U55" s="223">
        <f t="shared" si="71"/>
        <v>0</v>
      </c>
      <c r="V55" s="217">
        <f t="shared" si="70"/>
        <v>0</v>
      </c>
      <c r="W55" s="217">
        <f t="shared" si="72"/>
        <v>2.5407561617365727E-2</v>
      </c>
      <c r="X55" s="217">
        <f t="shared" si="73"/>
        <v>0.12048464177752567</v>
      </c>
      <c r="Y55" s="217">
        <f t="shared" si="74"/>
        <v>6.3995671396851347E-2</v>
      </c>
      <c r="Z55" s="217">
        <f t="shared" si="75"/>
        <v>7.7495263697659106E-2</v>
      </c>
      <c r="AA55" s="217">
        <f t="shared" si="76"/>
        <v>2.8914154613971801E-2</v>
      </c>
      <c r="AB55" s="293">
        <f t="shared" si="77"/>
        <v>8.6797554556442367E-3</v>
      </c>
    </row>
    <row r="56" spans="1:28" ht="20.100000000000001" customHeight="1">
      <c r="A56" s="16"/>
      <c r="C56" t="s">
        <v>46</v>
      </c>
      <c r="D56" s="25"/>
      <c r="E56" s="26"/>
      <c r="F56" s="26"/>
      <c r="G56" s="26"/>
      <c r="H56" s="26"/>
      <c r="I56" s="26"/>
      <c r="J56" s="26"/>
      <c r="K56" s="26">
        <v>64.619</v>
      </c>
      <c r="L56" s="26">
        <v>42.579000000000001</v>
      </c>
      <c r="M56" s="26">
        <v>8.4469999999999992</v>
      </c>
      <c r="N56" s="26">
        <v>4.0460000000000003</v>
      </c>
      <c r="O56" s="26">
        <v>28.739000000000001</v>
      </c>
      <c r="P56" s="26">
        <v>66.298000000000002</v>
      </c>
      <c r="Q56" s="26">
        <v>3.0060000000000002</v>
      </c>
      <c r="R56" s="66">
        <v>6.3579999999999997</v>
      </c>
      <c r="S56" s="208">
        <f t="shared" si="69"/>
        <v>1.1151031270791747</v>
      </c>
      <c r="U56" s="220">
        <f t="shared" si="71"/>
        <v>0</v>
      </c>
      <c r="V56" s="214">
        <f t="shared" si="70"/>
        <v>0</v>
      </c>
      <c r="W56" s="214">
        <f t="shared" si="72"/>
        <v>8.0452262292471345E-4</v>
      </c>
      <c r="X56" s="214">
        <f t="shared" si="73"/>
        <v>2.6464356710748636E-4</v>
      </c>
      <c r="Y56" s="214">
        <f t="shared" si="74"/>
        <v>1.7061625780170572E-3</v>
      </c>
      <c r="Z56" s="214">
        <f t="shared" si="75"/>
        <v>3.1174720535826392E-3</v>
      </c>
      <c r="AA56" s="214">
        <f t="shared" si="76"/>
        <v>1.7794746654546193E-4</v>
      </c>
      <c r="AB56" s="225">
        <f t="shared" si="77"/>
        <v>3.7005964840026323E-4</v>
      </c>
    </row>
    <row r="57" spans="1:28" ht="20.100000000000001" customHeight="1">
      <c r="A57" s="16"/>
      <c r="C57" t="s">
        <v>47</v>
      </c>
      <c r="D57" s="25"/>
      <c r="E57" s="26"/>
      <c r="F57" s="26"/>
      <c r="G57" s="26"/>
      <c r="H57" s="26"/>
      <c r="I57" s="26"/>
      <c r="J57" s="26"/>
      <c r="K57" s="26">
        <v>45.331000000000003</v>
      </c>
      <c r="L57" s="26">
        <v>51.647999999999996</v>
      </c>
      <c r="M57" s="26">
        <v>258.31700000000001</v>
      </c>
      <c r="N57" s="26">
        <v>1837.982</v>
      </c>
      <c r="O57" s="26">
        <v>1049.2190000000001</v>
      </c>
      <c r="P57" s="26">
        <v>1581.7619999999997</v>
      </c>
      <c r="Q57" s="26">
        <v>485.43000000000006</v>
      </c>
      <c r="R57" s="66">
        <v>142.76900000000001</v>
      </c>
      <c r="S57" s="208">
        <f t="shared" si="69"/>
        <v>-0.70589168366190802</v>
      </c>
      <c r="U57" s="220">
        <f t="shared" si="71"/>
        <v>0</v>
      </c>
      <c r="V57" s="214">
        <f t="shared" si="70"/>
        <v>0</v>
      </c>
      <c r="W57" s="214">
        <f t="shared" si="72"/>
        <v>2.4603038994441013E-2</v>
      </c>
      <c r="X57" s="214">
        <f t="shared" si="73"/>
        <v>0.12021999821041818</v>
      </c>
      <c r="Y57" s="214">
        <f t="shared" si="74"/>
        <v>6.2289508818834292E-2</v>
      </c>
      <c r="Z57" s="214">
        <f t="shared" si="75"/>
        <v>7.4377791644076471E-2</v>
      </c>
      <c r="AA57" s="214">
        <f t="shared" si="76"/>
        <v>2.8736207147426342E-2</v>
      </c>
      <c r="AB57" s="225">
        <f t="shared" si="77"/>
        <v>8.3096958072439737E-3</v>
      </c>
    </row>
    <row r="58" spans="1:28" ht="20.100000000000001" customHeight="1">
      <c r="A58" s="70"/>
      <c r="B58" s="71" t="s">
        <v>104</v>
      </c>
      <c r="C58" s="71"/>
      <c r="D58" s="133">
        <v>270.363</v>
      </c>
      <c r="E58" s="78">
        <v>21.839000000000002</v>
      </c>
      <c r="F58" s="78">
        <v>242.321</v>
      </c>
      <c r="G58" s="78">
        <v>2764.5609999999997</v>
      </c>
      <c r="H58" s="78">
        <v>392.27100000000002</v>
      </c>
      <c r="I58" s="78">
        <v>803.00900000000001</v>
      </c>
      <c r="J58" s="78">
        <v>231.733</v>
      </c>
      <c r="K58" s="78">
        <v>14.495999999999999</v>
      </c>
      <c r="L58" s="78">
        <v>293.553</v>
      </c>
      <c r="M58" s="78">
        <v>521.16999999999996</v>
      </c>
      <c r="N58" s="78">
        <v>557.94799999999998</v>
      </c>
      <c r="O58" s="78">
        <v>168.83500000000001</v>
      </c>
      <c r="P58" s="78">
        <v>48.39</v>
      </c>
      <c r="Q58" s="78">
        <v>43.088000000000001</v>
      </c>
      <c r="R58" s="74">
        <v>106.342</v>
      </c>
      <c r="S58" s="83">
        <f t="shared" si="69"/>
        <v>1.4680189379873745</v>
      </c>
      <c r="U58" s="223">
        <f t="shared" si="71"/>
        <v>4.5030397179485517E-2</v>
      </c>
      <c r="V58" s="217">
        <f t="shared" si="70"/>
        <v>0.13466565308001049</v>
      </c>
      <c r="W58" s="217">
        <f t="shared" si="72"/>
        <v>4.9638102922892495E-2</v>
      </c>
      <c r="X58" s="217">
        <f t="shared" si="73"/>
        <v>3.6494648784104744E-2</v>
      </c>
      <c r="Y58" s="217">
        <f t="shared" si="74"/>
        <v>1.0023311836163744E-2</v>
      </c>
      <c r="Z58" s="217">
        <f t="shared" si="75"/>
        <v>2.2754000523826346E-3</v>
      </c>
      <c r="AA58" s="217">
        <f t="shared" si="76"/>
        <v>2.5506987486729419E-3</v>
      </c>
      <c r="AB58" s="293">
        <f t="shared" si="77"/>
        <v>6.1895066263260136E-3</v>
      </c>
    </row>
    <row r="59" spans="1:28" ht="20.100000000000001" customHeight="1">
      <c r="A59" s="16"/>
      <c r="C59" t="s">
        <v>46</v>
      </c>
      <c r="D59" s="25">
        <v>260.48700000000002</v>
      </c>
      <c r="E59" s="26">
        <v>20.277000000000001</v>
      </c>
      <c r="F59" s="26">
        <v>3.7450000000000001</v>
      </c>
      <c r="G59" s="26">
        <v>141.017</v>
      </c>
      <c r="H59" s="26">
        <v>44.511999999999993</v>
      </c>
      <c r="I59" s="26">
        <v>203.27100000000002</v>
      </c>
      <c r="J59" s="26">
        <v>47.015999999999998</v>
      </c>
      <c r="K59" s="26"/>
      <c r="L59" s="26"/>
      <c r="M59" s="26"/>
      <c r="N59" s="26"/>
      <c r="O59" s="26">
        <v>17.577999999999999</v>
      </c>
      <c r="P59" s="26">
        <v>11.193</v>
      </c>
      <c r="Q59" s="26">
        <v>14.064</v>
      </c>
      <c r="R59" s="66">
        <v>101.31399999999999</v>
      </c>
      <c r="S59" s="208">
        <f t="shared" ref="S59:S68" si="78">(R59-Q59)/Q59</f>
        <v>6.203782707622298</v>
      </c>
      <c r="U59" s="220">
        <f t="shared" si="71"/>
        <v>4.3385496795392289E-2</v>
      </c>
      <c r="V59" s="214">
        <f t="shared" si="70"/>
        <v>3.4088810918964561E-2</v>
      </c>
      <c r="W59" s="214">
        <f t="shared" si="72"/>
        <v>0</v>
      </c>
      <c r="X59" s="214">
        <f t="shared" si="73"/>
        <v>0</v>
      </c>
      <c r="Y59" s="214">
        <f t="shared" si="74"/>
        <v>1.0435619122580405E-3</v>
      </c>
      <c r="Z59" s="214">
        <f t="shared" si="75"/>
        <v>5.2631851180654746E-4</v>
      </c>
      <c r="AA59" s="214">
        <f t="shared" si="76"/>
        <v>8.3255261792926686E-4</v>
      </c>
      <c r="AB59" s="225">
        <f t="shared" si="77"/>
        <v>5.8968580084970534E-3</v>
      </c>
    </row>
    <row r="60" spans="1:28" ht="20.100000000000001" customHeight="1" thickBot="1">
      <c r="A60" s="16"/>
      <c r="C60" t="s">
        <v>47</v>
      </c>
      <c r="D60" s="25">
        <v>9.8759999999999994</v>
      </c>
      <c r="E60" s="26">
        <v>1.5620000000000001</v>
      </c>
      <c r="F60" s="26">
        <v>238.57599999999999</v>
      </c>
      <c r="G60" s="26">
        <v>2623.5439999999999</v>
      </c>
      <c r="H60" s="26">
        <v>347.75900000000001</v>
      </c>
      <c r="I60" s="26">
        <v>599.73799999999994</v>
      </c>
      <c r="J60" s="26">
        <v>184.71700000000001</v>
      </c>
      <c r="K60" s="26">
        <v>14.495999999999999</v>
      </c>
      <c r="L60" s="26">
        <v>293.553</v>
      </c>
      <c r="M60" s="26">
        <v>521.16999999999996</v>
      </c>
      <c r="N60" s="26">
        <v>557.94799999999998</v>
      </c>
      <c r="O60" s="26">
        <v>151.25700000000001</v>
      </c>
      <c r="P60" s="26">
        <v>37.197000000000003</v>
      </c>
      <c r="Q60" s="26">
        <v>29.024000000000001</v>
      </c>
      <c r="R60" s="66">
        <v>5.0280000000000005</v>
      </c>
      <c r="S60" s="208">
        <f t="shared" si="78"/>
        <v>-0.82676405733186331</v>
      </c>
      <c r="U60" s="220">
        <f t="shared" si="71"/>
        <v>1.6449003840932337E-3</v>
      </c>
      <c r="V60" s="214">
        <f t="shared" si="70"/>
        <v>0.10057684216104593</v>
      </c>
      <c r="W60" s="214">
        <f t="shared" si="72"/>
        <v>4.9638102922892495E-2</v>
      </c>
      <c r="X60" s="214">
        <f t="shared" si="73"/>
        <v>3.6494648784104744E-2</v>
      </c>
      <c r="Y60" s="214">
        <f t="shared" si="74"/>
        <v>8.9797499239057041E-3</v>
      </c>
      <c r="Z60" s="214">
        <f t="shared" si="75"/>
        <v>1.7490815405760874E-3</v>
      </c>
      <c r="AA60" s="214">
        <f t="shared" si="76"/>
        <v>1.7181461307436748E-3</v>
      </c>
      <c r="AB60" s="225">
        <f t="shared" si="77"/>
        <v>2.9264861782895939E-4</v>
      </c>
    </row>
    <row r="61" spans="1:28" ht="20.100000000000001" customHeight="1" thickBot="1">
      <c r="A61" s="42" t="s">
        <v>49</v>
      </c>
      <c r="B61" s="43"/>
      <c r="C61" s="43"/>
      <c r="D61" s="132">
        <v>35.254999999999995</v>
      </c>
      <c r="E61" s="138">
        <v>24.979000000000003</v>
      </c>
      <c r="F61" s="138">
        <v>63.085999999999999</v>
      </c>
      <c r="G61" s="138">
        <v>20.219000000000001</v>
      </c>
      <c r="H61" s="138">
        <v>65.896999999999991</v>
      </c>
      <c r="I61" s="138">
        <v>110.22</v>
      </c>
      <c r="J61" s="138">
        <v>223.14499999999995</v>
      </c>
      <c r="K61" s="138">
        <v>240.38499999999999</v>
      </c>
      <c r="L61" s="138">
        <v>242.22299999999998</v>
      </c>
      <c r="M61" s="138">
        <v>490.47</v>
      </c>
      <c r="N61" s="138">
        <v>734.04099999999994</v>
      </c>
      <c r="O61" s="138">
        <v>1249.5609999999997</v>
      </c>
      <c r="P61" s="138">
        <v>843.51799999999992</v>
      </c>
      <c r="Q61" s="138">
        <v>763.26200000000017</v>
      </c>
      <c r="R61" s="163">
        <v>1698.1690000000001</v>
      </c>
      <c r="S61" s="28">
        <f t="shared" si="78"/>
        <v>1.2248834607251504</v>
      </c>
      <c r="U61" s="288">
        <f t="shared" si="71"/>
        <v>5.8719079628601614E-3</v>
      </c>
      <c r="V61" s="211">
        <f t="shared" si="70"/>
        <v>1.8484037267924466E-2</v>
      </c>
      <c r="W61" s="211">
        <f t="shared" si="72"/>
        <v>4.6714124643765155E-2</v>
      </c>
      <c r="X61" s="211">
        <f t="shared" si="73"/>
        <v>4.8012661552927924E-2</v>
      </c>
      <c r="Y61" s="211">
        <f t="shared" si="74"/>
        <v>7.4183312472583293E-2</v>
      </c>
      <c r="Z61" s="211">
        <f t="shared" si="75"/>
        <v>3.9663998788710374E-2</v>
      </c>
      <c r="AA61" s="211">
        <f t="shared" si="76"/>
        <v>4.5183146776587614E-2</v>
      </c>
      <c r="AB61" s="289">
        <f t="shared" si="77"/>
        <v>9.8839858928000415E-2</v>
      </c>
    </row>
    <row r="62" spans="1:28" ht="20.100000000000001" customHeight="1">
      <c r="A62" s="69"/>
      <c r="B62" s="68" t="s">
        <v>95</v>
      </c>
      <c r="C62" s="68"/>
      <c r="D62" s="72">
        <v>23.631</v>
      </c>
      <c r="E62" s="77">
        <v>24.979000000000003</v>
      </c>
      <c r="F62" s="77">
        <v>63.085999999999999</v>
      </c>
      <c r="G62" s="77">
        <v>19.201000000000001</v>
      </c>
      <c r="H62" s="77">
        <v>64.649999999999991</v>
      </c>
      <c r="I62" s="77">
        <v>60.677999999999997</v>
      </c>
      <c r="J62" s="77">
        <v>218.08199999999997</v>
      </c>
      <c r="K62" s="77">
        <v>240.38499999999999</v>
      </c>
      <c r="L62" s="77">
        <v>240.82799999999997</v>
      </c>
      <c r="M62" s="77">
        <v>473.80200000000002</v>
      </c>
      <c r="N62" s="77">
        <v>712.22599999999989</v>
      </c>
      <c r="O62" s="77">
        <v>1237.1569999999997</v>
      </c>
      <c r="P62" s="77">
        <v>818.346</v>
      </c>
      <c r="Q62" s="77">
        <v>752.21500000000015</v>
      </c>
      <c r="R62" s="73">
        <v>1687.114</v>
      </c>
      <c r="S62" s="81">
        <f t="shared" si="78"/>
        <v>1.2428614159515561</v>
      </c>
      <c r="U62" s="294">
        <f t="shared" si="71"/>
        <v>3.9358688716592963E-3</v>
      </c>
      <c r="V62" s="295">
        <f t="shared" si="70"/>
        <v>1.0175779471449108E-2</v>
      </c>
      <c r="W62" s="295">
        <f t="shared" si="72"/>
        <v>4.5126604449742529E-2</v>
      </c>
      <c r="X62" s="295">
        <f t="shared" si="73"/>
        <v>4.658577094085431E-2</v>
      </c>
      <c r="Y62" s="295">
        <f t="shared" si="74"/>
        <v>7.3446918004518177E-2</v>
      </c>
      <c r="Z62" s="295">
        <f t="shared" si="75"/>
        <v>3.848035815803099E-2</v>
      </c>
      <c r="AA62" s="295">
        <f t="shared" si="76"/>
        <v>4.4529192796904406E-2</v>
      </c>
      <c r="AB62" s="296">
        <f t="shared" si="77"/>
        <v>9.8196416113740442E-2</v>
      </c>
    </row>
    <row r="63" spans="1:28" ht="20.100000000000001" customHeight="1">
      <c r="A63" s="16"/>
      <c r="C63" t="s">
        <v>46</v>
      </c>
      <c r="D63" s="25">
        <v>17.38</v>
      </c>
      <c r="E63" s="26">
        <v>19.109000000000002</v>
      </c>
      <c r="F63" s="26">
        <v>26.777999999999999</v>
      </c>
      <c r="G63" s="26">
        <v>4.1420000000000003</v>
      </c>
      <c r="H63" s="26">
        <v>0.38</v>
      </c>
      <c r="I63" s="26">
        <v>29.943000000000001</v>
      </c>
      <c r="J63" s="26">
        <v>11.957000000000001</v>
      </c>
      <c r="K63" s="26">
        <v>8.402000000000001</v>
      </c>
      <c r="L63" s="26">
        <v>77.334999999999994</v>
      </c>
      <c r="M63" s="26">
        <v>28.617000000000001</v>
      </c>
      <c r="N63" s="26">
        <v>123.093</v>
      </c>
      <c r="O63" s="26">
        <v>90.551000000000002</v>
      </c>
      <c r="P63" s="26">
        <v>110.52400000000002</v>
      </c>
      <c r="Q63" s="26">
        <v>102.68300000000002</v>
      </c>
      <c r="R63" s="66">
        <v>255.17400000000001</v>
      </c>
      <c r="S63" s="27">
        <f t="shared" si="78"/>
        <v>1.4850656876016473</v>
      </c>
      <c r="U63" s="213">
        <f t="shared" si="71"/>
        <v>2.8947315386330906E-3</v>
      </c>
      <c r="V63" s="214">
        <f t="shared" si="70"/>
        <v>5.0214800209894966E-3</v>
      </c>
      <c r="W63" s="214">
        <f t="shared" si="72"/>
        <v>2.7255858766705963E-3</v>
      </c>
      <c r="X63" s="214">
        <f t="shared" si="73"/>
        <v>8.0513521023138444E-3</v>
      </c>
      <c r="Y63" s="214">
        <f t="shared" si="74"/>
        <v>5.3757864783751186E-3</v>
      </c>
      <c r="Z63" s="214">
        <f t="shared" si="75"/>
        <v>5.197072027062169E-3</v>
      </c>
      <c r="AA63" s="214">
        <f t="shared" si="76"/>
        <v>6.0785694302354183E-3</v>
      </c>
      <c r="AB63" s="219">
        <f t="shared" si="77"/>
        <v>1.4852091966166841E-2</v>
      </c>
    </row>
    <row r="64" spans="1:28" ht="20.100000000000001" customHeight="1">
      <c r="A64" s="16"/>
      <c r="C64" t="s">
        <v>47</v>
      </c>
      <c r="D64" s="25">
        <v>6.2510000000000003</v>
      </c>
      <c r="E64" s="26">
        <v>5.87</v>
      </c>
      <c r="F64" s="26">
        <v>36.308</v>
      </c>
      <c r="G64" s="26">
        <v>15.058999999999999</v>
      </c>
      <c r="H64" s="26">
        <v>64.27</v>
      </c>
      <c r="I64" s="26">
        <v>30.734999999999999</v>
      </c>
      <c r="J64" s="26">
        <v>206.12499999999997</v>
      </c>
      <c r="K64" s="26">
        <v>231.983</v>
      </c>
      <c r="L64" s="26">
        <v>163.49299999999999</v>
      </c>
      <c r="M64" s="26">
        <v>445.185</v>
      </c>
      <c r="N64" s="26">
        <v>589.13299999999992</v>
      </c>
      <c r="O64" s="26">
        <v>1146.6059999999998</v>
      </c>
      <c r="P64" s="26">
        <v>707.822</v>
      </c>
      <c r="Q64" s="26">
        <v>649.53200000000015</v>
      </c>
      <c r="R64" s="66">
        <v>1431.94</v>
      </c>
      <c r="S64" s="27">
        <f t="shared" si="78"/>
        <v>1.2045719071577685</v>
      </c>
      <c r="U64" s="213">
        <f t="shared" si="71"/>
        <v>1.0411373330262055E-3</v>
      </c>
      <c r="V64" s="214">
        <f t="shared" si="70"/>
        <v>5.1542994504596117E-3</v>
      </c>
      <c r="W64" s="214">
        <f t="shared" si="72"/>
        <v>4.2401018573071929E-2</v>
      </c>
      <c r="X64" s="214">
        <f t="shared" si="73"/>
        <v>3.8534418838540467E-2</v>
      </c>
      <c r="Y64" s="214">
        <f t="shared" si="74"/>
        <v>6.8071131526143053E-2</v>
      </c>
      <c r="Z64" s="214">
        <f t="shared" si="75"/>
        <v>3.3283286130968821E-2</v>
      </c>
      <c r="AA64" s="214">
        <f t="shared" si="76"/>
        <v>3.845062336666899E-2</v>
      </c>
      <c r="AB64" s="219">
        <f t="shared" si="77"/>
        <v>8.3344324147573604E-2</v>
      </c>
    </row>
    <row r="65" spans="1:28" ht="20.100000000000001" customHeight="1">
      <c r="A65" s="70"/>
      <c r="B65" s="554" t="s">
        <v>103</v>
      </c>
      <c r="C65" s="555"/>
      <c r="D65" s="133"/>
      <c r="E65" s="78"/>
      <c r="F65" s="78"/>
      <c r="G65" s="78"/>
      <c r="H65" s="78"/>
      <c r="I65" s="78"/>
      <c r="J65" s="78"/>
      <c r="K65" s="78"/>
      <c r="L65" s="143">
        <v>1.395</v>
      </c>
      <c r="M65" s="143">
        <v>0.433</v>
      </c>
      <c r="N65" s="143">
        <v>21.812000000000001</v>
      </c>
      <c r="O65" s="143">
        <v>11.818999999999999</v>
      </c>
      <c r="P65" s="143">
        <v>19.945999999999998</v>
      </c>
      <c r="Q65" s="143">
        <v>10.048</v>
      </c>
      <c r="R65" s="164">
        <v>11.055</v>
      </c>
      <c r="S65" s="83">
        <f t="shared" si="78"/>
        <v>0.10021894904458595</v>
      </c>
      <c r="U65" s="297">
        <f t="shared" si="71"/>
        <v>0</v>
      </c>
      <c r="V65" s="298">
        <f t="shared" si="70"/>
        <v>0</v>
      </c>
      <c r="W65" s="298">
        <f t="shared" si="72"/>
        <v>4.1240475402675619E-5</v>
      </c>
      <c r="X65" s="298">
        <f t="shared" si="73"/>
        <v>1.4266943859981445E-3</v>
      </c>
      <c r="Y65" s="298">
        <f t="shared" si="74"/>
        <v>7.016644806563762E-4</v>
      </c>
      <c r="Z65" s="298">
        <f t="shared" si="75"/>
        <v>9.3790306767563606E-4</v>
      </c>
      <c r="AA65" s="298">
        <f t="shared" si="76"/>
        <v>5.9481574978336696E-4</v>
      </c>
      <c r="AB65" s="299">
        <f t="shared" si="77"/>
        <v>6.4344281425997329E-4</v>
      </c>
    </row>
    <row r="66" spans="1:28" ht="20.100000000000001" customHeight="1">
      <c r="A66" s="16"/>
      <c r="C66" t="s">
        <v>46</v>
      </c>
      <c r="D66" s="25"/>
      <c r="E66" s="26"/>
      <c r="F66" s="26"/>
      <c r="G66" s="26"/>
      <c r="H66" s="26"/>
      <c r="I66" s="26"/>
      <c r="J66" s="26"/>
      <c r="K66" s="26"/>
      <c r="L66" s="142"/>
      <c r="M66" s="142"/>
      <c r="N66" s="142"/>
      <c r="O66" s="142"/>
      <c r="P66" s="142">
        <v>8.7469999999999999</v>
      </c>
      <c r="Q66" s="142">
        <v>1.9750000000000001</v>
      </c>
      <c r="R66" s="66">
        <v>1.6439999999999999</v>
      </c>
      <c r="S66" s="27">
        <f t="shared" si="78"/>
        <v>-0.16759493670886083</v>
      </c>
      <c r="U66" s="213">
        <f t="shared" si="71"/>
        <v>0</v>
      </c>
      <c r="V66" s="214">
        <f t="shared" si="70"/>
        <v>0</v>
      </c>
      <c r="W66" s="214">
        <f t="shared" si="72"/>
        <v>0</v>
      </c>
      <c r="X66" s="214">
        <f t="shared" si="73"/>
        <v>0</v>
      </c>
      <c r="Y66" s="214">
        <f t="shared" si="74"/>
        <v>0</v>
      </c>
      <c r="Z66" s="214">
        <f t="shared" si="75"/>
        <v>4.1130242319055394E-4</v>
      </c>
      <c r="AA66" s="214">
        <f t="shared" si="76"/>
        <v>1.1691491897115346E-4</v>
      </c>
      <c r="AB66" s="219">
        <f t="shared" si="77"/>
        <v>9.5687018240017726E-5</v>
      </c>
    </row>
    <row r="67" spans="1:28" ht="20.100000000000001" customHeight="1">
      <c r="A67" s="16"/>
      <c r="C67" t="s">
        <v>47</v>
      </c>
      <c r="D67" s="25"/>
      <c r="E67" s="26"/>
      <c r="F67" s="26"/>
      <c r="G67" s="26"/>
      <c r="H67" s="26"/>
      <c r="I67" s="26"/>
      <c r="J67" s="26"/>
      <c r="K67" s="26"/>
      <c r="L67" s="142">
        <v>1.395</v>
      </c>
      <c r="M67" s="142">
        <v>0.433</v>
      </c>
      <c r="N67" s="142">
        <v>21.812000000000001</v>
      </c>
      <c r="O67" s="142">
        <v>11.818999999999999</v>
      </c>
      <c r="P67" s="142">
        <v>11.199</v>
      </c>
      <c r="Q67" s="142">
        <v>8.0730000000000004</v>
      </c>
      <c r="R67" s="66">
        <v>9.4109999999999996</v>
      </c>
      <c r="S67" s="27">
        <f t="shared" si="78"/>
        <v>0.16573764399851346</v>
      </c>
      <c r="U67" s="213">
        <f t="shared" si="71"/>
        <v>0</v>
      </c>
      <c r="V67" s="214">
        <f t="shared" si="70"/>
        <v>0</v>
      </c>
      <c r="W67" s="214">
        <f t="shared" si="72"/>
        <v>4.1240475402675619E-5</v>
      </c>
      <c r="X67" s="214">
        <f t="shared" si="73"/>
        <v>1.4266943859981445E-3</v>
      </c>
      <c r="Y67" s="214">
        <f t="shared" si="74"/>
        <v>7.016644806563762E-4</v>
      </c>
      <c r="Z67" s="214">
        <f t="shared" si="75"/>
        <v>5.2660064448508217E-4</v>
      </c>
      <c r="AA67" s="214">
        <f t="shared" si="76"/>
        <v>4.7790083081221358E-4</v>
      </c>
      <c r="AB67" s="219">
        <f t="shared" si="77"/>
        <v>5.4775579601995549E-4</v>
      </c>
    </row>
    <row r="68" spans="1:28" ht="20.100000000000001" customHeight="1">
      <c r="A68" s="70"/>
      <c r="B68" s="71" t="s">
        <v>104</v>
      </c>
      <c r="C68" s="71"/>
      <c r="D68" s="133">
        <v>11.623999999999999</v>
      </c>
      <c r="E68" s="78"/>
      <c r="F68" s="78"/>
      <c r="G68" s="78">
        <v>1.018</v>
      </c>
      <c r="H68" s="143">
        <v>1.2470000000000001</v>
      </c>
      <c r="I68" s="78">
        <v>49.542000000000002</v>
      </c>
      <c r="J68" s="143">
        <v>5.0629999999999997</v>
      </c>
      <c r="K68" s="78"/>
      <c r="L68" s="78"/>
      <c r="M68" s="78">
        <v>16.235000000000003</v>
      </c>
      <c r="N68" s="78">
        <v>3.0000000000000001E-3</v>
      </c>
      <c r="O68" s="78">
        <v>0.58499999999999996</v>
      </c>
      <c r="P68" s="78">
        <v>5.226</v>
      </c>
      <c r="Q68" s="78">
        <v>0.99900000000000011</v>
      </c>
      <c r="R68" s="74"/>
      <c r="S68" s="83">
        <f t="shared" si="78"/>
        <v>-1</v>
      </c>
      <c r="U68" s="297">
        <f t="shared" si="71"/>
        <v>1.9360390912008655E-3</v>
      </c>
      <c r="V68" s="298">
        <f t="shared" si="70"/>
        <v>8.3082577964753573E-3</v>
      </c>
      <c r="W68" s="298">
        <f t="shared" si="72"/>
        <v>1.5462797186199511E-3</v>
      </c>
      <c r="X68" s="298">
        <f t="shared" si="73"/>
        <v>1.9622607546279266E-7</v>
      </c>
      <c r="Y68" s="298">
        <f t="shared" si="74"/>
        <v>3.4729987408746942E-5</v>
      </c>
      <c r="Z68" s="298">
        <f t="shared" si="75"/>
        <v>2.4573756300375386E-4</v>
      </c>
      <c r="AA68" s="298">
        <f t="shared" si="76"/>
        <v>5.9138229899839145E-5</v>
      </c>
      <c r="AB68" s="299">
        <f t="shared" si="77"/>
        <v>0</v>
      </c>
    </row>
    <row r="69" spans="1:28" ht="20.100000000000001" customHeight="1">
      <c r="A69" s="16"/>
      <c r="C69" t="s">
        <v>46</v>
      </c>
      <c r="D69" s="25"/>
      <c r="E69" s="26"/>
      <c r="F69" s="26"/>
      <c r="G69" s="26"/>
      <c r="H69" s="142"/>
      <c r="I69" s="26"/>
      <c r="J69" s="142"/>
      <c r="K69" s="26"/>
      <c r="L69" s="26"/>
      <c r="M69" s="26"/>
      <c r="N69" s="26"/>
      <c r="O69" s="26"/>
      <c r="P69" s="26"/>
      <c r="Q69" s="26">
        <v>0.67300000000000004</v>
      </c>
      <c r="R69" s="66"/>
      <c r="S69" s="27"/>
      <c r="U69" s="300">
        <f t="shared" si="71"/>
        <v>0</v>
      </c>
      <c r="V69" s="301">
        <f t="shared" si="70"/>
        <v>0</v>
      </c>
      <c r="W69" s="301">
        <f t="shared" si="72"/>
        <v>0</v>
      </c>
      <c r="X69" s="301">
        <f t="shared" si="73"/>
        <v>0</v>
      </c>
      <c r="Y69" s="301">
        <f t="shared" si="74"/>
        <v>0</v>
      </c>
      <c r="Z69" s="301">
        <f t="shared" si="75"/>
        <v>0</v>
      </c>
      <c r="AA69" s="301">
        <f t="shared" si="76"/>
        <v>3.9839868591182922E-5</v>
      </c>
      <c r="AB69" s="302">
        <f t="shared" si="77"/>
        <v>0</v>
      </c>
    </row>
    <row r="70" spans="1:28" ht="20.100000000000001" customHeight="1" thickBot="1">
      <c r="A70" s="16"/>
      <c r="C70" t="s">
        <v>47</v>
      </c>
      <c r="D70" s="25">
        <v>11.623999999999999</v>
      </c>
      <c r="E70" s="26"/>
      <c r="F70" s="26"/>
      <c r="G70" s="26">
        <v>1.018</v>
      </c>
      <c r="H70" s="142">
        <v>1.2470000000000001</v>
      </c>
      <c r="I70" s="26">
        <v>49.542000000000002</v>
      </c>
      <c r="J70" s="142">
        <v>5.0629999999999997</v>
      </c>
      <c r="K70" s="26"/>
      <c r="L70" s="26"/>
      <c r="M70" s="26">
        <v>16.235000000000003</v>
      </c>
      <c r="N70" s="26">
        <v>3.0000000000000001E-3</v>
      </c>
      <c r="O70" s="26">
        <v>0.58499999999999996</v>
      </c>
      <c r="P70" s="26">
        <v>5.226</v>
      </c>
      <c r="Q70" s="26">
        <v>0.32600000000000001</v>
      </c>
      <c r="R70" s="66"/>
      <c r="S70" s="208">
        <f t="shared" ref="S70:S78" si="79">(R70-Q70)/Q70</f>
        <v>-1</v>
      </c>
      <c r="U70" s="303">
        <f t="shared" si="71"/>
        <v>1.9360390912008655E-3</v>
      </c>
      <c r="V70" s="227">
        <f t="shared" si="70"/>
        <v>8.3082577964753573E-3</v>
      </c>
      <c r="W70" s="227">
        <f t="shared" si="72"/>
        <v>1.5462797186199511E-3</v>
      </c>
      <c r="X70" s="227">
        <f t="shared" si="73"/>
        <v>1.9622607546279266E-7</v>
      </c>
      <c r="Y70" s="227">
        <f t="shared" si="74"/>
        <v>3.4729987408746942E-5</v>
      </c>
      <c r="Z70" s="227">
        <f t="shared" si="75"/>
        <v>2.4573756300375386E-4</v>
      </c>
      <c r="AA70" s="227">
        <f t="shared" si="76"/>
        <v>1.9298361308656215E-5</v>
      </c>
      <c r="AB70" s="304">
        <f t="shared" si="77"/>
        <v>0</v>
      </c>
    </row>
    <row r="71" spans="1:28" ht="20.100000000000001" customHeight="1" thickBot="1">
      <c r="A71" s="254" t="s">
        <v>27</v>
      </c>
      <c r="B71" s="231"/>
      <c r="C71" s="231"/>
      <c r="D71" s="232">
        <f>D51+D61</f>
        <v>6004.0109999999995</v>
      </c>
      <c r="E71" s="232">
        <f t="shared" ref="E71:R71" si="80">E51+E61</f>
        <v>3009.4789999999998</v>
      </c>
      <c r="F71" s="232">
        <f t="shared" si="80"/>
        <v>4044.9969999999989</v>
      </c>
      <c r="G71" s="232">
        <f t="shared" si="80"/>
        <v>7626.9129999999986</v>
      </c>
      <c r="H71" s="232">
        <f t="shared" si="80"/>
        <v>7389.2459999999992</v>
      </c>
      <c r="I71" s="232">
        <f t="shared" si="80"/>
        <v>5962.9829999999984</v>
      </c>
      <c r="J71" s="232">
        <f t="shared" si="80"/>
        <v>7541.5959999999995</v>
      </c>
      <c r="K71" s="232">
        <f t="shared" si="80"/>
        <v>9626.5650000000005</v>
      </c>
      <c r="L71" s="232">
        <f t="shared" si="80"/>
        <v>10809.819000000001</v>
      </c>
      <c r="M71" s="232">
        <f t="shared" si="80"/>
        <v>10499.394</v>
      </c>
      <c r="N71" s="232">
        <f t="shared" si="80"/>
        <v>15288.488000000001</v>
      </c>
      <c r="O71" s="232">
        <f t="shared" si="80"/>
        <v>16844.233000000007</v>
      </c>
      <c r="P71" s="232">
        <f t="shared" si="80"/>
        <v>21266.589999999993</v>
      </c>
      <c r="Q71" s="232">
        <f t="shared" si="80"/>
        <v>16892.626</v>
      </c>
      <c r="R71" s="232">
        <f t="shared" si="80"/>
        <v>17181.013999999999</v>
      </c>
      <c r="S71" s="234">
        <f t="shared" si="79"/>
        <v>1.7071827672026776E-2</v>
      </c>
      <c r="U71" s="255">
        <f>U51+U61</f>
        <v>1</v>
      </c>
      <c r="V71" s="256">
        <f t="shared" ref="V71:AB71" si="81">V51+V61</f>
        <v>1</v>
      </c>
      <c r="W71" s="256">
        <f t="shared" si="81"/>
        <v>1</v>
      </c>
      <c r="X71" s="256">
        <f t="shared" si="81"/>
        <v>1</v>
      </c>
      <c r="Y71" s="256">
        <f t="shared" si="81"/>
        <v>0.99999999999999989</v>
      </c>
      <c r="Z71" s="256">
        <f t="shared" si="81"/>
        <v>1</v>
      </c>
      <c r="AA71" s="256">
        <f t="shared" si="81"/>
        <v>1</v>
      </c>
      <c r="AB71" s="257">
        <f t="shared" si="81"/>
        <v>1</v>
      </c>
    </row>
    <row r="72" spans="1:28" ht="20.100000000000001" customHeight="1">
      <c r="A72" s="273"/>
      <c r="B72" s="263" t="s">
        <v>95</v>
      </c>
      <c r="C72" s="263"/>
      <c r="D72" s="264">
        <f t="shared" ref="D72:R72" si="82">D52+D62</f>
        <v>5722.0239999999994</v>
      </c>
      <c r="E72" s="265">
        <f t="shared" si="82"/>
        <v>2987.64</v>
      </c>
      <c r="F72" s="265">
        <f t="shared" si="82"/>
        <v>3802.675999999999</v>
      </c>
      <c r="G72" s="265">
        <f t="shared" si="82"/>
        <v>4861.3339999999989</v>
      </c>
      <c r="H72" s="265">
        <f t="shared" si="82"/>
        <v>6995.7279999999992</v>
      </c>
      <c r="I72" s="265">
        <f t="shared" si="82"/>
        <v>5110.431999999998</v>
      </c>
      <c r="J72" s="265">
        <f t="shared" si="82"/>
        <v>7304.8000000000011</v>
      </c>
      <c r="K72" s="265">
        <f t="shared" si="82"/>
        <v>9502.1190000000006</v>
      </c>
      <c r="L72" s="265">
        <f t="shared" si="82"/>
        <v>10420.644000000002</v>
      </c>
      <c r="M72" s="265">
        <f t="shared" ref="M72:N74" si="83">M52+M62</f>
        <v>9694.7920000000013</v>
      </c>
      <c r="N72" s="265">
        <f t="shared" si="83"/>
        <v>12866.697000000002</v>
      </c>
      <c r="O72" s="265">
        <f t="shared" ref="O72" si="84">O52+O62</f>
        <v>15585.036000000006</v>
      </c>
      <c r="P72" s="265">
        <f t="shared" ref="P72:Q72" si="85">P52+P62</f>
        <v>19544.967999999997</v>
      </c>
      <c r="Q72" s="265">
        <f t="shared" si="85"/>
        <v>16350.055000000002</v>
      </c>
      <c r="R72" s="266">
        <f t="shared" si="82"/>
        <v>16914.489999999998</v>
      </c>
      <c r="S72" s="81">
        <f t="shared" si="79"/>
        <v>3.4521902219900528E-2</v>
      </c>
      <c r="U72" s="294">
        <f>D72/$D$71</f>
        <v>0.95303356372931358</v>
      </c>
      <c r="V72" s="295">
        <f>I72/$I$71</f>
        <v>0.85702608912351408</v>
      </c>
      <c r="W72" s="295">
        <f>M72/$M$71</f>
        <v>0.92336681526571929</v>
      </c>
      <c r="X72" s="295">
        <f>N72/$N$71</f>
        <v>0.84159381882629603</v>
      </c>
      <c r="Y72" s="295">
        <f>O72/$O$71</f>
        <v>0.92524462229891968</v>
      </c>
      <c r="Z72" s="295">
        <f t="shared" ref="Z72:AA80" si="86">P72/$O$71</f>
        <v>1.1603358846912168</v>
      </c>
      <c r="AA72" s="295">
        <f t="shared" si="86"/>
        <v>0.97066188766208561</v>
      </c>
      <c r="AB72" s="296">
        <f>R72/$R$71</f>
        <v>0.98448729510376976</v>
      </c>
    </row>
    <row r="73" spans="1:28" ht="20.100000000000001" customHeight="1">
      <c r="A73" s="16"/>
      <c r="C73" t="s">
        <v>46</v>
      </c>
      <c r="D73" s="17">
        <f>D53+D63</f>
        <v>2444.15</v>
      </c>
      <c r="E73" s="26">
        <f t="shared" ref="E73:R73" si="87">E53+E63</f>
        <v>1038.126</v>
      </c>
      <c r="F73" s="26">
        <f t="shared" si="87"/>
        <v>1145.078</v>
      </c>
      <c r="G73" s="26">
        <f t="shared" si="87"/>
        <v>1535.578</v>
      </c>
      <c r="H73" s="26">
        <f t="shared" si="87"/>
        <v>1496.7670000000005</v>
      </c>
      <c r="I73" s="26">
        <f t="shared" si="87"/>
        <v>1306.3409999999994</v>
      </c>
      <c r="J73" s="26">
        <f t="shared" si="87"/>
        <v>1434.3020000000006</v>
      </c>
      <c r="K73" s="26">
        <f t="shared" si="87"/>
        <v>1689.0880000000006</v>
      </c>
      <c r="L73" s="26">
        <f t="shared" si="87"/>
        <v>1872.4519999999998</v>
      </c>
      <c r="M73" s="26">
        <f t="shared" si="83"/>
        <v>1777.3830000000007</v>
      </c>
      <c r="N73" s="26">
        <f t="shared" si="83"/>
        <v>2477.0989999999997</v>
      </c>
      <c r="O73" s="26">
        <f t="shared" ref="O73" si="88">O53+O63</f>
        <v>4710.1280000000033</v>
      </c>
      <c r="P73" s="26">
        <f t="shared" ref="P73:Q73" si="89">P53+P63</f>
        <v>5884.5470000000005</v>
      </c>
      <c r="Q73" s="26">
        <f t="shared" si="89"/>
        <v>3984.87</v>
      </c>
      <c r="R73" s="39">
        <f t="shared" si="87"/>
        <v>5310.2429999999995</v>
      </c>
      <c r="S73" s="208">
        <f t="shared" si="79"/>
        <v>0.33260131447199021</v>
      </c>
      <c r="U73" s="213">
        <f t="shared" ref="U73:U80" si="90">D73/$D$71</f>
        <v>0.40708619621116621</v>
      </c>
      <c r="V73" s="214">
        <f t="shared" ref="V73:V80" si="91">I73/$I$71</f>
        <v>0.21907508372906645</v>
      </c>
      <c r="W73" s="214">
        <f t="shared" ref="W73:W80" si="92">M73/$M$71</f>
        <v>0.16928434155342686</v>
      </c>
      <c r="X73" s="214">
        <f t="shared" ref="X73:X80" si="93">N73/$N$71</f>
        <v>0.16202380510093606</v>
      </c>
      <c r="Y73" s="214">
        <f t="shared" ref="Y73:Y80" si="94">O73/$O$71</f>
        <v>0.27962852330527616</v>
      </c>
      <c r="Z73" s="214">
        <f t="shared" si="86"/>
        <v>0.34935084310458053</v>
      </c>
      <c r="AA73" s="214">
        <f t="shared" si="86"/>
        <v>0.23657176910340758</v>
      </c>
      <c r="AB73" s="219">
        <f t="shared" ref="AB73:AB80" si="95">R73/$R$71</f>
        <v>0.30907622798049056</v>
      </c>
    </row>
    <row r="74" spans="1:28" ht="20.100000000000001" customHeight="1">
      <c r="A74" s="16"/>
      <c r="C74" t="s">
        <v>47</v>
      </c>
      <c r="D74" s="17">
        <f>D54+D64</f>
        <v>3277.8739999999993</v>
      </c>
      <c r="E74" s="26">
        <f t="shared" ref="E74:R74" si="96">E54+E64</f>
        <v>1949.5140000000001</v>
      </c>
      <c r="F74" s="26">
        <f t="shared" si="96"/>
        <v>2657.5979999999995</v>
      </c>
      <c r="G74" s="26">
        <f t="shared" si="96"/>
        <v>3325.7559999999994</v>
      </c>
      <c r="H74" s="26">
        <f t="shared" si="96"/>
        <v>5498.9609999999993</v>
      </c>
      <c r="I74" s="26">
        <f t="shared" si="96"/>
        <v>3804.0909999999985</v>
      </c>
      <c r="J74" s="26">
        <f t="shared" si="96"/>
        <v>5870.4980000000005</v>
      </c>
      <c r="K74" s="26">
        <f t="shared" si="96"/>
        <v>7813.0310000000009</v>
      </c>
      <c r="L74" s="26">
        <f t="shared" si="96"/>
        <v>8548.1920000000027</v>
      </c>
      <c r="M74" s="26">
        <f t="shared" si="83"/>
        <v>7917.4090000000006</v>
      </c>
      <c r="N74" s="26">
        <f t="shared" si="83"/>
        <v>10389.598000000002</v>
      </c>
      <c r="O74" s="26">
        <f t="shared" ref="O74" si="97">O54+O64</f>
        <v>10874.908000000003</v>
      </c>
      <c r="P74" s="26">
        <f t="shared" ref="P74:Q74" si="98">P54+P64</f>
        <v>13660.420999999997</v>
      </c>
      <c r="Q74" s="26">
        <f t="shared" si="98"/>
        <v>12365.185000000001</v>
      </c>
      <c r="R74" s="39">
        <f t="shared" si="96"/>
        <v>11604.246999999999</v>
      </c>
      <c r="S74" s="208">
        <f t="shared" si="79"/>
        <v>-6.1538747701712658E-2</v>
      </c>
      <c r="U74" s="213">
        <f t="shared" si="90"/>
        <v>0.54594736751814743</v>
      </c>
      <c r="V74" s="214">
        <f t="shared" si="91"/>
        <v>0.6379510053944476</v>
      </c>
      <c r="W74" s="214">
        <f t="shared" si="92"/>
        <v>0.75408247371229242</v>
      </c>
      <c r="X74" s="214">
        <f t="shared" si="93"/>
        <v>0.67957001372535997</v>
      </c>
      <c r="Y74" s="214">
        <f t="shared" si="94"/>
        <v>0.64561609899364358</v>
      </c>
      <c r="Z74" s="214">
        <f t="shared" si="86"/>
        <v>0.8109850415866362</v>
      </c>
      <c r="AA74" s="214">
        <f t="shared" si="86"/>
        <v>0.73409011855867801</v>
      </c>
      <c r="AB74" s="219">
        <f t="shared" si="95"/>
        <v>0.67541106712327925</v>
      </c>
    </row>
    <row r="75" spans="1:28" ht="20.100000000000001" customHeight="1">
      <c r="A75" s="70"/>
      <c r="B75" s="552" t="s">
        <v>117</v>
      </c>
      <c r="C75" s="553"/>
      <c r="D75" s="268">
        <f t="shared" ref="D75:N75" si="99">SUM(D76:D77)</f>
        <v>0</v>
      </c>
      <c r="E75" s="269">
        <f t="shared" si="99"/>
        <v>0</v>
      </c>
      <c r="F75" s="269">
        <f t="shared" si="99"/>
        <v>0</v>
      </c>
      <c r="G75" s="269">
        <f t="shared" si="99"/>
        <v>0</v>
      </c>
      <c r="H75" s="269">
        <f t="shared" si="99"/>
        <v>0</v>
      </c>
      <c r="I75" s="269">
        <f t="shared" si="99"/>
        <v>0</v>
      </c>
      <c r="J75" s="269">
        <f t="shared" si="99"/>
        <v>0</v>
      </c>
      <c r="K75" s="269">
        <f t="shared" si="99"/>
        <v>109.95</v>
      </c>
      <c r="L75" s="269">
        <f t="shared" si="99"/>
        <v>95.622</v>
      </c>
      <c r="M75" s="269">
        <f t="shared" si="99"/>
        <v>267.197</v>
      </c>
      <c r="N75" s="269">
        <f t="shared" si="99"/>
        <v>1863.84</v>
      </c>
      <c r="O75" s="269">
        <f t="shared" ref="O75:Q75" si="100">SUM(O76:O77)</f>
        <v>1089.777</v>
      </c>
      <c r="P75" s="269">
        <f t="shared" si="100"/>
        <v>1668.0059999999999</v>
      </c>
      <c r="Q75" s="269">
        <f t="shared" si="100"/>
        <v>498.48400000000004</v>
      </c>
      <c r="R75" s="270">
        <f>SUM(R76:R77)</f>
        <v>160.18200000000002</v>
      </c>
      <c r="S75" s="83">
        <f t="shared" si="79"/>
        <v>-0.67866170228131695</v>
      </c>
      <c r="U75" s="297">
        <f t="shared" si="90"/>
        <v>0</v>
      </c>
      <c r="V75" s="298">
        <f t="shared" si="91"/>
        <v>0</v>
      </c>
      <c r="W75" s="298">
        <f t="shared" si="92"/>
        <v>2.54488020927684E-2</v>
      </c>
      <c r="X75" s="298">
        <f t="shared" si="93"/>
        <v>0.12191133616352381</v>
      </c>
      <c r="Y75" s="298">
        <f t="shared" si="94"/>
        <v>6.4697335877507728E-2</v>
      </c>
      <c r="Z75" s="298">
        <f t="shared" si="86"/>
        <v>9.9025345944810855E-2</v>
      </c>
      <c r="AA75" s="298">
        <f t="shared" si="86"/>
        <v>2.9593748792242414E-2</v>
      </c>
      <c r="AB75" s="299">
        <f t="shared" si="95"/>
        <v>9.3231982699042114E-3</v>
      </c>
    </row>
    <row r="76" spans="1:28" ht="20.100000000000001" customHeight="1">
      <c r="A76" s="16"/>
      <c r="C76" t="s">
        <v>46</v>
      </c>
      <c r="D76" s="17">
        <f>D56+D66</f>
        <v>0</v>
      </c>
      <c r="E76" s="26">
        <f t="shared" ref="E76:R76" si="101">E56+E66</f>
        <v>0</v>
      </c>
      <c r="F76" s="26">
        <f t="shared" si="101"/>
        <v>0</v>
      </c>
      <c r="G76" s="26">
        <f t="shared" si="101"/>
        <v>0</v>
      </c>
      <c r="H76" s="26">
        <f t="shared" si="101"/>
        <v>0</v>
      </c>
      <c r="I76" s="26">
        <f t="shared" si="101"/>
        <v>0</v>
      </c>
      <c r="J76" s="26">
        <f t="shared" si="101"/>
        <v>0</v>
      </c>
      <c r="K76" s="26">
        <f t="shared" si="101"/>
        <v>64.619</v>
      </c>
      <c r="L76" s="26">
        <f t="shared" si="101"/>
        <v>42.579000000000001</v>
      </c>
      <c r="M76" s="26">
        <f>M56+M66</f>
        <v>8.4469999999999992</v>
      </c>
      <c r="N76" s="26">
        <f>N56+N66</f>
        <v>4.0460000000000003</v>
      </c>
      <c r="O76" s="26">
        <f t="shared" ref="O76" si="102">O56+O66</f>
        <v>28.739000000000001</v>
      </c>
      <c r="P76" s="26">
        <f t="shared" ref="P76:Q76" si="103">P56+P66</f>
        <v>75.045000000000002</v>
      </c>
      <c r="Q76" s="26">
        <f t="shared" si="103"/>
        <v>4.9809999999999999</v>
      </c>
      <c r="R76" s="39">
        <f t="shared" si="101"/>
        <v>8.0019999999999989</v>
      </c>
      <c r="S76" s="208">
        <f t="shared" si="79"/>
        <v>0.60650471792812666</v>
      </c>
      <c r="U76" s="213">
        <f t="shared" si="90"/>
        <v>0</v>
      </c>
      <c r="V76" s="214">
        <f t="shared" si="91"/>
        <v>0</v>
      </c>
      <c r="W76" s="214">
        <f t="shared" si="92"/>
        <v>8.0452262292471345E-4</v>
      </c>
      <c r="X76" s="214">
        <f t="shared" si="93"/>
        <v>2.6464356710748636E-4</v>
      </c>
      <c r="Y76" s="214">
        <f t="shared" si="94"/>
        <v>1.7061625780170572E-3</v>
      </c>
      <c r="Z76" s="214">
        <f t="shared" si="86"/>
        <v>4.4552340257938711E-3</v>
      </c>
      <c r="AA76" s="214">
        <f t="shared" si="86"/>
        <v>2.957095167230231E-4</v>
      </c>
      <c r="AB76" s="219">
        <f t="shared" si="95"/>
        <v>4.6574666664028091E-4</v>
      </c>
    </row>
    <row r="77" spans="1:28" ht="20.100000000000001" customHeight="1">
      <c r="A77" s="16"/>
      <c r="C77" t="s">
        <v>47</v>
      </c>
      <c r="D77" s="17">
        <f>D57+D67</f>
        <v>0</v>
      </c>
      <c r="E77" s="26">
        <f t="shared" ref="E77:R77" si="104">E57+E67</f>
        <v>0</v>
      </c>
      <c r="F77" s="26">
        <f t="shared" si="104"/>
        <v>0</v>
      </c>
      <c r="G77" s="26">
        <f t="shared" si="104"/>
        <v>0</v>
      </c>
      <c r="H77" s="26">
        <f t="shared" si="104"/>
        <v>0</v>
      </c>
      <c r="I77" s="26">
        <f t="shared" si="104"/>
        <v>0</v>
      </c>
      <c r="J77" s="26">
        <f t="shared" si="104"/>
        <v>0</v>
      </c>
      <c r="K77" s="26">
        <f t="shared" si="104"/>
        <v>45.331000000000003</v>
      </c>
      <c r="L77" s="26">
        <f t="shared" si="104"/>
        <v>53.042999999999999</v>
      </c>
      <c r="M77" s="26">
        <f>M57+M67</f>
        <v>258.75</v>
      </c>
      <c r="N77" s="26">
        <f>N57+N67</f>
        <v>1859.7939999999999</v>
      </c>
      <c r="O77" s="26">
        <f t="shared" ref="O77" si="105">O57+O67</f>
        <v>1061.038</v>
      </c>
      <c r="P77" s="26">
        <f t="shared" ref="P77:Q77" si="106">P57+P67</f>
        <v>1592.9609999999998</v>
      </c>
      <c r="Q77" s="26">
        <f t="shared" si="106"/>
        <v>493.50300000000004</v>
      </c>
      <c r="R77" s="39">
        <f t="shared" si="104"/>
        <v>152.18</v>
      </c>
      <c r="S77" s="208">
        <f t="shared" si="79"/>
        <v>-0.69163308024469961</v>
      </c>
      <c r="U77" s="213">
        <f t="shared" si="90"/>
        <v>0</v>
      </c>
      <c r="V77" s="214">
        <f t="shared" si="91"/>
        <v>0</v>
      </c>
      <c r="W77" s="214">
        <f t="shared" si="92"/>
        <v>2.4644279469843686E-2</v>
      </c>
      <c r="X77" s="214">
        <f t="shared" si="93"/>
        <v>0.12164669259641632</v>
      </c>
      <c r="Y77" s="214">
        <f t="shared" si="94"/>
        <v>6.2991173299490666E-2</v>
      </c>
      <c r="Z77" s="214">
        <f t="shared" si="86"/>
        <v>9.4570111919016972E-2</v>
      </c>
      <c r="AA77" s="214">
        <f t="shared" si="86"/>
        <v>2.929803927551939E-2</v>
      </c>
      <c r="AB77" s="219">
        <f t="shared" si="95"/>
        <v>8.857451603263929E-3</v>
      </c>
    </row>
    <row r="78" spans="1:28" ht="20.100000000000001" customHeight="1">
      <c r="A78" s="70"/>
      <c r="B78" s="271" t="s">
        <v>104</v>
      </c>
      <c r="C78" s="271"/>
      <c r="D78" s="268">
        <f t="shared" ref="D78:N78" si="107">SUM(D79:D80)</f>
        <v>281.98700000000002</v>
      </c>
      <c r="E78" s="269">
        <f t="shared" si="107"/>
        <v>21.839000000000002</v>
      </c>
      <c r="F78" s="269">
        <f t="shared" si="107"/>
        <v>242.321</v>
      </c>
      <c r="G78" s="269">
        <f t="shared" si="107"/>
        <v>2765.5789999999997</v>
      </c>
      <c r="H78" s="269">
        <f t="shared" si="107"/>
        <v>393.51800000000003</v>
      </c>
      <c r="I78" s="269">
        <f t="shared" si="107"/>
        <v>852.55099999999993</v>
      </c>
      <c r="J78" s="269">
        <f t="shared" si="107"/>
        <v>236.79599999999999</v>
      </c>
      <c r="K78" s="269">
        <f t="shared" si="107"/>
        <v>14.495999999999999</v>
      </c>
      <c r="L78" s="269">
        <f t="shared" si="107"/>
        <v>293.553</v>
      </c>
      <c r="M78" s="269">
        <f t="shared" si="107"/>
        <v>537.40499999999997</v>
      </c>
      <c r="N78" s="269">
        <f t="shared" si="107"/>
        <v>557.95100000000002</v>
      </c>
      <c r="O78" s="269">
        <f t="shared" ref="O78:Q78" si="108">SUM(O79:O80)</f>
        <v>169.42000000000002</v>
      </c>
      <c r="P78" s="269">
        <f t="shared" si="108"/>
        <v>53.616</v>
      </c>
      <c r="Q78" s="269">
        <f t="shared" si="108"/>
        <v>44.087000000000003</v>
      </c>
      <c r="R78" s="270">
        <f>SUM(R79:R80)</f>
        <v>106.342</v>
      </c>
      <c r="S78" s="83">
        <f t="shared" si="79"/>
        <v>1.4120942681516091</v>
      </c>
      <c r="U78" s="297">
        <f t="shared" si="90"/>
        <v>4.696643627068639E-2</v>
      </c>
      <c r="V78" s="298">
        <f t="shared" si="91"/>
        <v>0.14297391087648584</v>
      </c>
      <c r="W78" s="298">
        <f t="shared" si="92"/>
        <v>5.1184382641512448E-2</v>
      </c>
      <c r="X78" s="298">
        <f t="shared" si="93"/>
        <v>3.6494845010180209E-2</v>
      </c>
      <c r="Y78" s="298">
        <f t="shared" si="94"/>
        <v>1.0058041823572492E-2</v>
      </c>
      <c r="Z78" s="298">
        <f t="shared" si="86"/>
        <v>3.1830478716365403E-3</v>
      </c>
      <c r="AA78" s="298">
        <f t="shared" si="86"/>
        <v>2.6173349656229516E-3</v>
      </c>
      <c r="AB78" s="299">
        <f t="shared" si="95"/>
        <v>6.1895066263260136E-3</v>
      </c>
    </row>
    <row r="79" spans="1:28" ht="20.100000000000001" customHeight="1">
      <c r="A79" s="75"/>
      <c r="B79" s="76"/>
      <c r="C79" s="76" t="s">
        <v>46</v>
      </c>
      <c r="D79" s="261">
        <f>D59+D69</f>
        <v>260.48700000000002</v>
      </c>
      <c r="E79" s="79">
        <f t="shared" ref="E79:R79" si="109">E59+E69</f>
        <v>20.277000000000001</v>
      </c>
      <c r="F79" s="79">
        <f t="shared" si="109"/>
        <v>3.7450000000000001</v>
      </c>
      <c r="G79" s="79">
        <f t="shared" si="109"/>
        <v>141.017</v>
      </c>
      <c r="H79" s="79">
        <f t="shared" si="109"/>
        <v>44.511999999999993</v>
      </c>
      <c r="I79" s="79">
        <f t="shared" si="109"/>
        <v>203.27100000000002</v>
      </c>
      <c r="J79" s="79">
        <f t="shared" si="109"/>
        <v>47.015999999999998</v>
      </c>
      <c r="K79" s="79">
        <f t="shared" si="109"/>
        <v>0</v>
      </c>
      <c r="L79" s="79">
        <f t="shared" si="109"/>
        <v>0</v>
      </c>
      <c r="M79" s="79">
        <f>M59+M69</f>
        <v>0</v>
      </c>
      <c r="N79" s="79">
        <f>N59+N69</f>
        <v>0</v>
      </c>
      <c r="O79" s="79">
        <f t="shared" ref="O79" si="110">O59+O69</f>
        <v>17.577999999999999</v>
      </c>
      <c r="P79" s="79">
        <f t="shared" ref="P79:Q79" si="111">P59+P69</f>
        <v>11.193</v>
      </c>
      <c r="Q79" s="79">
        <f t="shared" si="111"/>
        <v>14.737</v>
      </c>
      <c r="R79" s="262">
        <f t="shared" si="109"/>
        <v>101.31399999999999</v>
      </c>
      <c r="S79" s="305">
        <f>(R79-Q79)/Q79</f>
        <v>5.8748049128045059</v>
      </c>
      <c r="U79" s="300">
        <f t="shared" si="90"/>
        <v>4.3385496795392289E-2</v>
      </c>
      <c r="V79" s="301">
        <f t="shared" si="91"/>
        <v>3.4088810918964561E-2</v>
      </c>
      <c r="W79" s="301">
        <f t="shared" si="92"/>
        <v>0</v>
      </c>
      <c r="X79" s="301">
        <f t="shared" si="93"/>
        <v>0</v>
      </c>
      <c r="Y79" s="301">
        <f t="shared" si="94"/>
        <v>1.0435619122580405E-3</v>
      </c>
      <c r="Z79" s="301">
        <f t="shared" si="86"/>
        <v>6.6450042575402486E-4</v>
      </c>
      <c r="AA79" s="301">
        <f t="shared" si="86"/>
        <v>8.748988452012029E-4</v>
      </c>
      <c r="AB79" s="302">
        <f t="shared" si="95"/>
        <v>5.8968580084970534E-3</v>
      </c>
    </row>
    <row r="80" spans="1:28" ht="20.100000000000001" customHeight="1" thickBot="1">
      <c r="A80" s="34"/>
      <c r="B80" s="15"/>
      <c r="C80" s="15" t="s">
        <v>47</v>
      </c>
      <c r="D80" s="40">
        <f>D60+D70</f>
        <v>21.5</v>
      </c>
      <c r="E80" s="30">
        <f t="shared" ref="E80:R80" si="112">E60+E70</f>
        <v>1.5620000000000001</v>
      </c>
      <c r="F80" s="30">
        <f t="shared" si="112"/>
        <v>238.57599999999999</v>
      </c>
      <c r="G80" s="30">
        <f t="shared" si="112"/>
        <v>2624.5619999999999</v>
      </c>
      <c r="H80" s="30">
        <f t="shared" si="112"/>
        <v>349.00600000000003</v>
      </c>
      <c r="I80" s="30">
        <f t="shared" si="112"/>
        <v>649.28</v>
      </c>
      <c r="J80" s="30">
        <f t="shared" si="112"/>
        <v>189.78</v>
      </c>
      <c r="K80" s="30">
        <f t="shared" si="112"/>
        <v>14.495999999999999</v>
      </c>
      <c r="L80" s="30">
        <f t="shared" si="112"/>
        <v>293.553</v>
      </c>
      <c r="M80" s="30">
        <f>M60+M70</f>
        <v>537.40499999999997</v>
      </c>
      <c r="N80" s="30">
        <f>N60+N70</f>
        <v>557.95100000000002</v>
      </c>
      <c r="O80" s="30">
        <f t="shared" ref="O80" si="113">O60+O70</f>
        <v>151.84200000000001</v>
      </c>
      <c r="P80" s="30">
        <f t="shared" ref="P80:Q80" si="114">P60+P70</f>
        <v>42.423000000000002</v>
      </c>
      <c r="Q80" s="30">
        <f t="shared" si="114"/>
        <v>29.35</v>
      </c>
      <c r="R80" s="41">
        <f t="shared" si="112"/>
        <v>5.0280000000000005</v>
      </c>
      <c r="S80" s="209">
        <f>(R80-Q80)/Q80</f>
        <v>-0.82868824531516194</v>
      </c>
      <c r="U80" s="303">
        <f t="shared" si="90"/>
        <v>3.5809394752940996E-3</v>
      </c>
      <c r="V80" s="227">
        <f t="shared" si="91"/>
        <v>0.10888509995752128</v>
      </c>
      <c r="W80" s="227">
        <f t="shared" si="92"/>
        <v>5.1184382641512448E-2</v>
      </c>
      <c r="X80" s="227">
        <f t="shared" si="93"/>
        <v>3.6494845010180209E-2</v>
      </c>
      <c r="Y80" s="227">
        <f t="shared" si="94"/>
        <v>9.0144799113144516E-3</v>
      </c>
      <c r="Z80" s="227">
        <f t="shared" si="86"/>
        <v>2.5185474458825157E-3</v>
      </c>
      <c r="AA80" s="227">
        <f t="shared" si="86"/>
        <v>1.7424361204217485E-3</v>
      </c>
      <c r="AB80" s="304">
        <f t="shared" si="95"/>
        <v>2.9264861782895939E-4</v>
      </c>
    </row>
    <row r="81" spans="1:28" ht="6.75" customHeight="1" thickBot="1">
      <c r="S81" s="18"/>
      <c r="U81" s="3"/>
      <c r="V81" s="3"/>
      <c r="W81" s="3"/>
      <c r="X81" s="3"/>
      <c r="Y81" s="3"/>
      <c r="Z81" s="3"/>
      <c r="AA81" s="3"/>
      <c r="AB81" s="3"/>
    </row>
    <row r="82" spans="1:28" ht="20.100000000000001" customHeight="1" thickBot="1">
      <c r="A82" s="116"/>
      <c r="B82" s="43" t="s">
        <v>46</v>
      </c>
      <c r="C82" s="43"/>
      <c r="D82" s="132">
        <f t="shared" ref="D82:N82" si="115">SUM(D83:D85)</f>
        <v>2704.6370000000002</v>
      </c>
      <c r="E82" s="138">
        <f t="shared" si="115"/>
        <v>1058.403</v>
      </c>
      <c r="F82" s="138">
        <f t="shared" si="115"/>
        <v>1148.8229999999999</v>
      </c>
      <c r="G82" s="138">
        <f t="shared" si="115"/>
        <v>1676.595</v>
      </c>
      <c r="H82" s="138">
        <f t="shared" si="115"/>
        <v>1541.2790000000005</v>
      </c>
      <c r="I82" s="138">
        <f t="shared" si="115"/>
        <v>1509.6119999999994</v>
      </c>
      <c r="J82" s="138">
        <f t="shared" si="115"/>
        <v>1481.3180000000007</v>
      </c>
      <c r="K82" s="138">
        <f t="shared" si="115"/>
        <v>1753.7070000000006</v>
      </c>
      <c r="L82" s="138">
        <f t="shared" si="115"/>
        <v>1915.0309999999997</v>
      </c>
      <c r="M82" s="138">
        <f t="shared" si="115"/>
        <v>1785.8300000000006</v>
      </c>
      <c r="N82" s="138">
        <f t="shared" si="115"/>
        <v>2481.1449999999995</v>
      </c>
      <c r="O82" s="138">
        <f t="shared" ref="O82:Q82" si="116">SUM(O83:O85)</f>
        <v>4756.4450000000033</v>
      </c>
      <c r="P82" s="138">
        <f t="shared" si="116"/>
        <v>5970.7850000000008</v>
      </c>
      <c r="Q82" s="138">
        <f t="shared" si="116"/>
        <v>4004.5880000000002</v>
      </c>
      <c r="R82" s="44">
        <f>SUM(R83:R85)</f>
        <v>5419.5590000000002</v>
      </c>
      <c r="S82" s="28">
        <f>(R82-Q82)/Q82</f>
        <v>0.3533374719197081</v>
      </c>
      <c r="U82" s="288">
        <f>D82/$D$71</f>
        <v>0.45047169300655854</v>
      </c>
      <c r="V82" s="211">
        <f>I82/$I$71</f>
        <v>0.25316389464803102</v>
      </c>
      <c r="W82" s="211">
        <f>M82/$M$71</f>
        <v>0.17008886417635158</v>
      </c>
      <c r="X82" s="211">
        <f>N82/$N$71</f>
        <v>0.16228844866804351</v>
      </c>
      <c r="Y82" s="211">
        <f>O82/$O$71</f>
        <v>0.28237824779555121</v>
      </c>
      <c r="Z82" s="211">
        <f t="shared" ref="Z82:AA89" si="117">P82/$O$71</f>
        <v>0.35447057755612843</v>
      </c>
      <c r="AA82" s="211">
        <f t="shared" si="117"/>
        <v>0.23774237746533181</v>
      </c>
      <c r="AB82" s="212">
        <f>R82/$R$71</f>
        <v>0.31543883265562794</v>
      </c>
    </row>
    <row r="83" spans="1:28" ht="20.100000000000001" customHeight="1">
      <c r="A83" s="16"/>
      <c r="C83" t="s">
        <v>95</v>
      </c>
      <c r="D83" s="25">
        <f>D73</f>
        <v>2444.15</v>
      </c>
      <c r="E83" s="23">
        <f t="shared" ref="E83:R83" si="118">E73</f>
        <v>1038.126</v>
      </c>
      <c r="F83" s="23">
        <f t="shared" si="118"/>
        <v>1145.078</v>
      </c>
      <c r="G83" s="23">
        <f t="shared" si="118"/>
        <v>1535.578</v>
      </c>
      <c r="H83" s="23">
        <f t="shared" si="118"/>
        <v>1496.7670000000005</v>
      </c>
      <c r="I83" s="23">
        <f t="shared" si="118"/>
        <v>1306.3409999999994</v>
      </c>
      <c r="J83" s="23">
        <f t="shared" si="118"/>
        <v>1434.3020000000006</v>
      </c>
      <c r="K83" s="23">
        <f t="shared" si="118"/>
        <v>1689.0880000000006</v>
      </c>
      <c r="L83" s="23">
        <f t="shared" si="118"/>
        <v>1872.4519999999998</v>
      </c>
      <c r="M83" s="23">
        <f>M73</f>
        <v>1777.3830000000007</v>
      </c>
      <c r="N83" s="23">
        <f>N73</f>
        <v>2477.0989999999997</v>
      </c>
      <c r="O83" s="23">
        <f t="shared" ref="O83" si="119">O73</f>
        <v>4710.1280000000033</v>
      </c>
      <c r="P83" s="23">
        <f t="shared" ref="P83:Q83" si="120">P73</f>
        <v>5884.5470000000005</v>
      </c>
      <c r="Q83" s="23">
        <f t="shared" si="120"/>
        <v>3984.87</v>
      </c>
      <c r="R83" s="45">
        <f t="shared" si="118"/>
        <v>5310.2429999999995</v>
      </c>
      <c r="S83" s="208">
        <f>(R83-Q83)/Q83</f>
        <v>0.33260131447199021</v>
      </c>
      <c r="U83" s="220">
        <f t="shared" ref="U83:U89" si="121">D83/$D$71</f>
        <v>0.40708619621116621</v>
      </c>
      <c r="V83" s="221">
        <f t="shared" ref="V83:V89" si="122">I83/$I$71</f>
        <v>0.21907508372906645</v>
      </c>
      <c r="W83" s="221">
        <f t="shared" ref="W83:W89" si="123">M83/$M$71</f>
        <v>0.16928434155342686</v>
      </c>
      <c r="X83" s="221">
        <f t="shared" ref="X83:X89" si="124">N83/$N$71</f>
        <v>0.16202380510093606</v>
      </c>
      <c r="Y83" s="221">
        <f t="shared" ref="Y83:Y89" si="125">O83/$O$71</f>
        <v>0.27962852330527616</v>
      </c>
      <c r="Z83" s="221">
        <f t="shared" si="117"/>
        <v>0.34935084310458053</v>
      </c>
      <c r="AA83" s="221">
        <f t="shared" si="117"/>
        <v>0.23657176910340758</v>
      </c>
      <c r="AB83" s="351">
        <f t="shared" ref="AB83:AB89" si="126">R83/$R$71</f>
        <v>0.30907622798049056</v>
      </c>
    </row>
    <row r="84" spans="1:28" ht="20.100000000000001" customHeight="1">
      <c r="A84" s="16"/>
      <c r="C84" t="s">
        <v>117</v>
      </c>
      <c r="D84" s="25">
        <f>D76</f>
        <v>0</v>
      </c>
      <c r="E84" s="26">
        <f t="shared" ref="E84:R84" si="127">E76</f>
        <v>0</v>
      </c>
      <c r="F84" s="26">
        <f t="shared" si="127"/>
        <v>0</v>
      </c>
      <c r="G84" s="26">
        <f t="shared" si="127"/>
        <v>0</v>
      </c>
      <c r="H84" s="26">
        <f t="shared" si="127"/>
        <v>0</v>
      </c>
      <c r="I84" s="26">
        <f t="shared" si="127"/>
        <v>0</v>
      </c>
      <c r="J84" s="26">
        <f t="shared" si="127"/>
        <v>0</v>
      </c>
      <c r="K84" s="26">
        <f t="shared" si="127"/>
        <v>64.619</v>
      </c>
      <c r="L84" s="26">
        <f t="shared" si="127"/>
        <v>42.579000000000001</v>
      </c>
      <c r="M84" s="26">
        <f>M76</f>
        <v>8.4469999999999992</v>
      </c>
      <c r="N84" s="26">
        <f>N76</f>
        <v>4.0460000000000003</v>
      </c>
      <c r="O84" s="26">
        <f t="shared" ref="O84" si="128">O76</f>
        <v>28.739000000000001</v>
      </c>
      <c r="P84" s="26">
        <f t="shared" ref="P84:Q84" si="129">P76</f>
        <v>75.045000000000002</v>
      </c>
      <c r="Q84" s="26">
        <f t="shared" si="129"/>
        <v>4.9809999999999999</v>
      </c>
      <c r="R84" s="45">
        <f t="shared" si="127"/>
        <v>8.0019999999999989</v>
      </c>
      <c r="S84" s="208">
        <f>(R84-Q84)/Q84</f>
        <v>0.60650471792812666</v>
      </c>
      <c r="U84" s="220">
        <f t="shared" si="121"/>
        <v>0</v>
      </c>
      <c r="V84" s="214">
        <f t="shared" si="122"/>
        <v>0</v>
      </c>
      <c r="W84" s="214">
        <f t="shared" si="123"/>
        <v>8.0452262292471345E-4</v>
      </c>
      <c r="X84" s="214">
        <f t="shared" si="124"/>
        <v>2.6464356710748636E-4</v>
      </c>
      <c r="Y84" s="214">
        <f t="shared" si="125"/>
        <v>1.7061625780170572E-3</v>
      </c>
      <c r="Z84" s="214">
        <f t="shared" si="117"/>
        <v>4.4552340257938711E-3</v>
      </c>
      <c r="AA84" s="214">
        <f t="shared" si="117"/>
        <v>2.957095167230231E-4</v>
      </c>
      <c r="AB84" s="219">
        <f t="shared" si="126"/>
        <v>4.6574666664028091E-4</v>
      </c>
    </row>
    <row r="85" spans="1:28" ht="20.100000000000001" customHeight="1" thickBot="1">
      <c r="A85" s="16"/>
      <c r="C85" t="s">
        <v>104</v>
      </c>
      <c r="D85" s="25">
        <f>D79</f>
        <v>260.48700000000002</v>
      </c>
      <c r="E85" s="26">
        <f t="shared" ref="E85:R85" si="130">E79</f>
        <v>20.277000000000001</v>
      </c>
      <c r="F85" s="26">
        <f t="shared" si="130"/>
        <v>3.7450000000000001</v>
      </c>
      <c r="G85" s="26">
        <f t="shared" si="130"/>
        <v>141.017</v>
      </c>
      <c r="H85" s="26">
        <f t="shared" si="130"/>
        <v>44.511999999999993</v>
      </c>
      <c r="I85" s="26">
        <f t="shared" si="130"/>
        <v>203.27100000000002</v>
      </c>
      <c r="J85" s="26">
        <f t="shared" si="130"/>
        <v>47.015999999999998</v>
      </c>
      <c r="K85" s="26">
        <f t="shared" si="130"/>
        <v>0</v>
      </c>
      <c r="L85" s="26">
        <f t="shared" si="130"/>
        <v>0</v>
      </c>
      <c r="M85" s="26">
        <f>M79</f>
        <v>0</v>
      </c>
      <c r="N85" s="26">
        <f>N79</f>
        <v>0</v>
      </c>
      <c r="O85" s="26">
        <f t="shared" ref="O85" si="131">O79</f>
        <v>17.577999999999999</v>
      </c>
      <c r="P85" s="26">
        <f t="shared" ref="P85:Q85" si="132">P79</f>
        <v>11.193</v>
      </c>
      <c r="Q85" s="26">
        <f t="shared" si="132"/>
        <v>14.737</v>
      </c>
      <c r="R85" s="45">
        <f t="shared" si="130"/>
        <v>101.31399999999999</v>
      </c>
      <c r="S85" s="208"/>
      <c r="U85" s="220">
        <f t="shared" si="121"/>
        <v>4.3385496795392289E-2</v>
      </c>
      <c r="V85" s="214">
        <f t="shared" si="122"/>
        <v>3.4088810918964561E-2</v>
      </c>
      <c r="W85" s="214">
        <f t="shared" si="123"/>
        <v>0</v>
      </c>
      <c r="X85" s="214">
        <f t="shared" si="124"/>
        <v>0</v>
      </c>
      <c r="Y85" s="214">
        <f t="shared" si="125"/>
        <v>1.0435619122580405E-3</v>
      </c>
      <c r="Z85" s="214">
        <f t="shared" si="117"/>
        <v>6.6450042575402486E-4</v>
      </c>
      <c r="AA85" s="214">
        <f t="shared" si="117"/>
        <v>8.748988452012029E-4</v>
      </c>
      <c r="AB85" s="219">
        <f t="shared" si="126"/>
        <v>5.8968580084970534E-3</v>
      </c>
    </row>
    <row r="86" spans="1:28" ht="20.100000000000001" customHeight="1" thickBot="1">
      <c r="A86" s="42"/>
      <c r="B86" s="43" t="s">
        <v>47</v>
      </c>
      <c r="C86" s="43"/>
      <c r="D86" s="132">
        <f t="shared" ref="D86:N86" si="133">SUM(D87:D89)</f>
        <v>3299.3739999999993</v>
      </c>
      <c r="E86" s="138">
        <f t="shared" si="133"/>
        <v>1951.076</v>
      </c>
      <c r="F86" s="138">
        <f t="shared" si="133"/>
        <v>2896.1739999999995</v>
      </c>
      <c r="G86" s="138">
        <f t="shared" si="133"/>
        <v>5950.3179999999993</v>
      </c>
      <c r="H86" s="138">
        <f t="shared" si="133"/>
        <v>5847.9669999999996</v>
      </c>
      <c r="I86" s="138">
        <f t="shared" si="133"/>
        <v>4453.3709999999983</v>
      </c>
      <c r="J86" s="138">
        <f t="shared" si="133"/>
        <v>6060.2780000000002</v>
      </c>
      <c r="K86" s="138">
        <f t="shared" si="133"/>
        <v>7872.8580000000011</v>
      </c>
      <c r="L86" s="138">
        <f t="shared" si="133"/>
        <v>8894.7880000000023</v>
      </c>
      <c r="M86" s="138">
        <f t="shared" si="133"/>
        <v>8713.5640000000003</v>
      </c>
      <c r="N86" s="138">
        <f t="shared" si="133"/>
        <v>12807.343000000001</v>
      </c>
      <c r="O86" s="138">
        <f t="shared" ref="O86:Q86" si="134">SUM(O87:O89)</f>
        <v>12087.788000000004</v>
      </c>
      <c r="P86" s="138">
        <f t="shared" si="134"/>
        <v>15295.804999999997</v>
      </c>
      <c r="Q86" s="138">
        <f t="shared" si="134"/>
        <v>12888.038000000002</v>
      </c>
      <c r="R86" s="67">
        <f>SUM(R87:R89)</f>
        <v>11761.455</v>
      </c>
      <c r="S86" s="28">
        <f>(R86-Q86)/Q86</f>
        <v>-8.7413072494044647E-2</v>
      </c>
      <c r="U86" s="288">
        <f t="shared" si="121"/>
        <v>0.54952830699344146</v>
      </c>
      <c r="V86" s="211">
        <f t="shared" si="122"/>
        <v>0.74683610535196887</v>
      </c>
      <c r="W86" s="211">
        <f t="shared" si="123"/>
        <v>0.8299111358236485</v>
      </c>
      <c r="X86" s="211">
        <f t="shared" si="124"/>
        <v>0.83771155133195641</v>
      </c>
      <c r="Y86" s="211">
        <f t="shared" si="125"/>
        <v>0.71762175220444879</v>
      </c>
      <c r="Z86" s="211">
        <f t="shared" si="117"/>
        <v>0.90807370095153572</v>
      </c>
      <c r="AA86" s="211">
        <f t="shared" si="117"/>
        <v>0.76513059395461913</v>
      </c>
      <c r="AB86" s="212">
        <f t="shared" si="126"/>
        <v>0.68456116734437211</v>
      </c>
    </row>
    <row r="87" spans="1:28" ht="20.100000000000001" customHeight="1">
      <c r="A87" s="16"/>
      <c r="C87" t="s">
        <v>95</v>
      </c>
      <c r="D87" s="25">
        <f>D74</f>
        <v>3277.8739999999993</v>
      </c>
      <c r="E87" s="26">
        <f t="shared" ref="E87:R87" si="135">E74</f>
        <v>1949.5140000000001</v>
      </c>
      <c r="F87" s="26">
        <f t="shared" si="135"/>
        <v>2657.5979999999995</v>
      </c>
      <c r="G87" s="26">
        <f t="shared" si="135"/>
        <v>3325.7559999999994</v>
      </c>
      <c r="H87" s="26">
        <f t="shared" si="135"/>
        <v>5498.9609999999993</v>
      </c>
      <c r="I87" s="26">
        <f t="shared" si="135"/>
        <v>3804.0909999999985</v>
      </c>
      <c r="J87" s="26">
        <f t="shared" si="135"/>
        <v>5870.4980000000005</v>
      </c>
      <c r="K87" s="26">
        <f t="shared" si="135"/>
        <v>7813.0310000000009</v>
      </c>
      <c r="L87" s="26">
        <f t="shared" si="135"/>
        <v>8548.1920000000027</v>
      </c>
      <c r="M87" s="26">
        <f>M74</f>
        <v>7917.4090000000006</v>
      </c>
      <c r="N87" s="26">
        <f>N74</f>
        <v>10389.598000000002</v>
      </c>
      <c r="O87" s="26">
        <f t="shared" ref="O87" si="136">O74</f>
        <v>10874.908000000003</v>
      </c>
      <c r="P87" s="26">
        <f t="shared" ref="P87:Q87" si="137">P74</f>
        <v>13660.420999999997</v>
      </c>
      <c r="Q87" s="26">
        <f t="shared" si="137"/>
        <v>12365.185000000001</v>
      </c>
      <c r="R87" s="45">
        <f t="shared" si="135"/>
        <v>11604.246999999999</v>
      </c>
      <c r="S87" s="208">
        <f>(R87-Q87)/Q87</f>
        <v>-6.1538747701712658E-2</v>
      </c>
      <c r="U87" s="220">
        <f t="shared" si="121"/>
        <v>0.54594736751814743</v>
      </c>
      <c r="V87" s="214">
        <f t="shared" si="122"/>
        <v>0.6379510053944476</v>
      </c>
      <c r="W87" s="214">
        <f t="shared" si="123"/>
        <v>0.75408247371229242</v>
      </c>
      <c r="X87" s="214">
        <f t="shared" si="124"/>
        <v>0.67957001372535997</v>
      </c>
      <c r="Y87" s="214">
        <f t="shared" si="125"/>
        <v>0.64561609899364358</v>
      </c>
      <c r="Z87" s="214">
        <f t="shared" si="117"/>
        <v>0.8109850415866362</v>
      </c>
      <c r="AA87" s="214">
        <f t="shared" si="117"/>
        <v>0.73409011855867801</v>
      </c>
      <c r="AB87" s="219">
        <f t="shared" si="126"/>
        <v>0.67541106712327925</v>
      </c>
    </row>
    <row r="88" spans="1:28" ht="20.100000000000001" customHeight="1">
      <c r="A88" s="16"/>
      <c r="C88" t="s">
        <v>117</v>
      </c>
      <c r="D88" s="25">
        <f>D77</f>
        <v>0</v>
      </c>
      <c r="E88" s="26">
        <f t="shared" ref="E88:R88" si="138">E77</f>
        <v>0</v>
      </c>
      <c r="F88" s="26">
        <f t="shared" si="138"/>
        <v>0</v>
      </c>
      <c r="G88" s="26">
        <f t="shared" si="138"/>
        <v>0</v>
      </c>
      <c r="H88" s="26">
        <f t="shared" si="138"/>
        <v>0</v>
      </c>
      <c r="I88" s="26">
        <f t="shared" si="138"/>
        <v>0</v>
      </c>
      <c r="J88" s="26">
        <f t="shared" si="138"/>
        <v>0</v>
      </c>
      <c r="K88" s="26">
        <f t="shared" si="138"/>
        <v>45.331000000000003</v>
      </c>
      <c r="L88" s="26">
        <f t="shared" si="138"/>
        <v>53.042999999999999</v>
      </c>
      <c r="M88" s="26">
        <f>M77</f>
        <v>258.75</v>
      </c>
      <c r="N88" s="26">
        <f>N77</f>
        <v>1859.7939999999999</v>
      </c>
      <c r="O88" s="26">
        <f t="shared" ref="O88" si="139">O77</f>
        <v>1061.038</v>
      </c>
      <c r="P88" s="26">
        <f t="shared" ref="P88:Q88" si="140">P77</f>
        <v>1592.9609999999998</v>
      </c>
      <c r="Q88" s="26">
        <f t="shared" si="140"/>
        <v>493.50300000000004</v>
      </c>
      <c r="R88" s="45">
        <f t="shared" si="138"/>
        <v>152.18</v>
      </c>
      <c r="S88" s="208">
        <f>(R88-Q88)/Q88</f>
        <v>-0.69163308024469961</v>
      </c>
      <c r="U88" s="220">
        <f t="shared" si="121"/>
        <v>0</v>
      </c>
      <c r="V88" s="214">
        <f t="shared" si="122"/>
        <v>0</v>
      </c>
      <c r="W88" s="214">
        <f t="shared" si="123"/>
        <v>2.4644279469843686E-2</v>
      </c>
      <c r="X88" s="214">
        <f t="shared" si="124"/>
        <v>0.12164669259641632</v>
      </c>
      <c r="Y88" s="214">
        <f t="shared" si="125"/>
        <v>6.2991173299490666E-2</v>
      </c>
      <c r="Z88" s="214">
        <f t="shared" si="117"/>
        <v>9.4570111919016972E-2</v>
      </c>
      <c r="AA88" s="214">
        <f t="shared" si="117"/>
        <v>2.929803927551939E-2</v>
      </c>
      <c r="AB88" s="219">
        <f t="shared" si="126"/>
        <v>8.857451603263929E-3</v>
      </c>
    </row>
    <row r="89" spans="1:28" ht="20.100000000000001" customHeight="1" thickBot="1">
      <c r="A89" s="34"/>
      <c r="B89" s="15"/>
      <c r="C89" s="99" t="s">
        <v>104</v>
      </c>
      <c r="D89" s="29">
        <f>D80</f>
        <v>21.5</v>
      </c>
      <c r="E89" s="30">
        <f t="shared" ref="E89:R89" si="141">E80</f>
        <v>1.5620000000000001</v>
      </c>
      <c r="F89" s="30">
        <f t="shared" si="141"/>
        <v>238.57599999999999</v>
      </c>
      <c r="G89" s="30">
        <f t="shared" si="141"/>
        <v>2624.5619999999999</v>
      </c>
      <c r="H89" s="30">
        <f t="shared" si="141"/>
        <v>349.00600000000003</v>
      </c>
      <c r="I89" s="30">
        <f t="shared" si="141"/>
        <v>649.28</v>
      </c>
      <c r="J89" s="30">
        <f t="shared" si="141"/>
        <v>189.78</v>
      </c>
      <c r="K89" s="30">
        <f t="shared" si="141"/>
        <v>14.495999999999999</v>
      </c>
      <c r="L89" s="30">
        <f t="shared" si="141"/>
        <v>293.553</v>
      </c>
      <c r="M89" s="30">
        <f>M80</f>
        <v>537.40499999999997</v>
      </c>
      <c r="N89" s="30">
        <f>N80</f>
        <v>557.95100000000002</v>
      </c>
      <c r="O89" s="30">
        <f t="shared" ref="O89" si="142">O80</f>
        <v>151.84200000000001</v>
      </c>
      <c r="P89" s="30">
        <f t="shared" ref="P89:Q89" si="143">P80</f>
        <v>42.423000000000002</v>
      </c>
      <c r="Q89" s="30">
        <f t="shared" si="143"/>
        <v>29.35</v>
      </c>
      <c r="R89" s="98">
        <f t="shared" si="141"/>
        <v>5.0280000000000005</v>
      </c>
      <c r="S89" s="209">
        <f>(R89-Q89)/Q89</f>
        <v>-0.82868824531516194</v>
      </c>
      <c r="U89" s="226">
        <f t="shared" si="121"/>
        <v>3.5809394752940996E-3</v>
      </c>
      <c r="V89" s="227">
        <f t="shared" si="122"/>
        <v>0.10888509995752128</v>
      </c>
      <c r="W89" s="227">
        <f t="shared" si="123"/>
        <v>5.1184382641512448E-2</v>
      </c>
      <c r="X89" s="227">
        <f t="shared" si="124"/>
        <v>3.6494845010180209E-2</v>
      </c>
      <c r="Y89" s="227">
        <f t="shared" si="125"/>
        <v>9.0144799113144516E-3</v>
      </c>
      <c r="Z89" s="227">
        <f t="shared" si="117"/>
        <v>2.5185474458825157E-3</v>
      </c>
      <c r="AA89" s="227">
        <f t="shared" si="117"/>
        <v>1.7424361204217485E-3</v>
      </c>
      <c r="AB89" s="304">
        <f t="shared" si="126"/>
        <v>2.9264861782895939E-4</v>
      </c>
    </row>
    <row r="90" spans="1:28" ht="20.100000000000001" customHeight="1" thickBot="1"/>
    <row r="91" spans="1:28" ht="15" customHeight="1">
      <c r="A91" s="495" t="s">
        <v>71</v>
      </c>
      <c r="B91" s="474"/>
      <c r="C91" s="474"/>
      <c r="D91" s="542" t="s">
        <v>50</v>
      </c>
      <c r="E91" s="543"/>
      <c r="F91" s="543"/>
      <c r="G91" s="543"/>
      <c r="H91" s="543"/>
      <c r="I91" s="543"/>
      <c r="J91" s="543"/>
      <c r="K91" s="543"/>
      <c r="L91" s="543"/>
      <c r="M91" s="543"/>
      <c r="N91" s="543"/>
      <c r="O91" s="543"/>
      <c r="P91" s="543"/>
      <c r="Q91" s="543"/>
      <c r="R91" s="544"/>
      <c r="S91" s="518" t="s">
        <v>165</v>
      </c>
    </row>
    <row r="92" spans="1:28" ht="15.75" customHeight="1">
      <c r="A92" s="512"/>
      <c r="B92" s="475"/>
      <c r="C92" s="475"/>
      <c r="D92" s="547" t="s">
        <v>67</v>
      </c>
      <c r="E92" s="548"/>
      <c r="F92" s="548"/>
      <c r="G92" s="548"/>
      <c r="H92" s="548"/>
      <c r="I92" s="548"/>
      <c r="J92" s="548"/>
      <c r="K92" s="548"/>
      <c r="L92" s="548"/>
      <c r="M92" s="548"/>
      <c r="N92" s="548"/>
      <c r="O92" s="548"/>
      <c r="P92" s="548"/>
      <c r="Q92" s="548"/>
      <c r="R92" s="549"/>
      <c r="S92" s="519"/>
    </row>
    <row r="93" spans="1:28" ht="21.75" customHeight="1" thickBot="1">
      <c r="A93" s="512"/>
      <c r="B93" s="475"/>
      <c r="C93" s="475"/>
      <c r="D93" s="61">
        <v>2010</v>
      </c>
      <c r="E93" s="62">
        <v>2011</v>
      </c>
      <c r="F93" s="62">
        <v>2012</v>
      </c>
      <c r="G93" s="59">
        <v>2013</v>
      </c>
      <c r="H93" s="59">
        <v>2014</v>
      </c>
      <c r="I93" s="59">
        <v>2015</v>
      </c>
      <c r="J93" s="59">
        <v>2016</v>
      </c>
      <c r="K93" s="59">
        <v>2017</v>
      </c>
      <c r="L93" s="59">
        <v>2018</v>
      </c>
      <c r="M93" s="59">
        <v>2019</v>
      </c>
      <c r="N93" s="59">
        <v>2020</v>
      </c>
      <c r="O93" s="59">
        <v>2021</v>
      </c>
      <c r="P93" s="59">
        <v>2022</v>
      </c>
      <c r="Q93" s="59">
        <v>2023</v>
      </c>
      <c r="R93" s="60">
        <v>2024</v>
      </c>
      <c r="S93" s="520"/>
    </row>
    <row r="94" spans="1:28" ht="20.100000000000001" customHeight="1" thickBot="1">
      <c r="A94" s="42" t="s">
        <v>44</v>
      </c>
      <c r="B94" s="43"/>
      <c r="C94" s="43"/>
      <c r="D94" s="54">
        <f>(D51/D7)*10</f>
        <v>1.1545114344631784</v>
      </c>
      <c r="E94" s="160">
        <f t="shared" ref="E94:L94" si="144">(E51/E7)*10</f>
        <v>3.8503814903021221</v>
      </c>
      <c r="F94" s="160">
        <f t="shared" si="144"/>
        <v>3.4072946143518585</v>
      </c>
      <c r="G94" s="160">
        <f t="shared" si="144"/>
        <v>1.4471731995647839</v>
      </c>
      <c r="H94" s="160">
        <f t="shared" si="144"/>
        <v>2.5099078887481414</v>
      </c>
      <c r="I94" s="160">
        <f t="shared" si="144"/>
        <v>1.7702857616438883</v>
      </c>
      <c r="J94" s="160">
        <f t="shared" si="144"/>
        <v>3.5422909339784376</v>
      </c>
      <c r="K94" s="160">
        <f t="shared" si="144"/>
        <v>5.3772048924407763</v>
      </c>
      <c r="L94" s="160">
        <f t="shared" si="144"/>
        <v>3.0591724112775704</v>
      </c>
      <c r="M94" s="160">
        <f t="shared" ref="M94:N101" si="145">(M51/M7)*10</f>
        <v>2.8464824530045285</v>
      </c>
      <c r="N94" s="160">
        <f t="shared" si="145"/>
        <v>2.7379912745904198</v>
      </c>
      <c r="O94" s="160">
        <f t="shared" ref="O94" si="146">(O51/O7)*10</f>
        <v>3.5740749780841243</v>
      </c>
      <c r="P94" s="160">
        <f t="shared" ref="P94:R94" si="147">(P51/P7)*10</f>
        <v>4.9520273586241519</v>
      </c>
      <c r="Q94" s="160">
        <f t="shared" si="147"/>
        <v>9.4026400716331047</v>
      </c>
      <c r="R94" s="160">
        <f t="shared" si="147"/>
        <v>3.3693671127936478</v>
      </c>
      <c r="S94" s="28">
        <f t="shared" ref="S94:S101" si="148">(R94-Q94)/Q94</f>
        <v>-0.64165733377812506</v>
      </c>
    </row>
    <row r="95" spans="1:28" ht="20.100000000000001" customHeight="1">
      <c r="A95" s="69"/>
      <c r="B95" s="68" t="s">
        <v>95</v>
      </c>
      <c r="C95" s="68"/>
      <c r="D95" s="80">
        <f t="shared" ref="D95:L95" si="149">(D52/D8)*10</f>
        <v>1.3084888386573226</v>
      </c>
      <c r="E95" s="84">
        <f t="shared" si="149"/>
        <v>3.8880779961836569</v>
      </c>
      <c r="F95" s="84">
        <f t="shared" si="149"/>
        <v>4.5456357719980014</v>
      </c>
      <c r="G95" s="84">
        <f t="shared" si="149"/>
        <v>3.8472465769424198</v>
      </c>
      <c r="H95" s="84">
        <f t="shared" si="149"/>
        <v>2.8717429638738707</v>
      </c>
      <c r="I95" s="84">
        <f t="shared" si="149"/>
        <v>2.7026361352026127</v>
      </c>
      <c r="J95" s="84">
        <f t="shared" si="149"/>
        <v>4.0623926249191022</v>
      </c>
      <c r="K95" s="84">
        <f t="shared" si="149"/>
        <v>5.4054773029967347</v>
      </c>
      <c r="L95" s="84">
        <f t="shared" si="149"/>
        <v>3.305355064216938</v>
      </c>
      <c r="M95" s="84">
        <f t="shared" si="145"/>
        <v>3.739445413000114</v>
      </c>
      <c r="N95" s="84">
        <f t="shared" si="145"/>
        <v>5.2379801331638287</v>
      </c>
      <c r="O95" s="84">
        <f t="shared" ref="O95" si="150">(O52/O8)*10</f>
        <v>4.5267574066017158</v>
      </c>
      <c r="P95" s="84">
        <f t="shared" ref="P95:R95" si="151">(P52/P8)*10</f>
        <v>7.734604410800161</v>
      </c>
      <c r="Q95" s="84">
        <f t="shared" si="151"/>
        <v>11.021494891253653</v>
      </c>
      <c r="R95" s="84">
        <f t="shared" si="151"/>
        <v>3.3381018908136397</v>
      </c>
      <c r="S95" s="81">
        <f t="shared" si="148"/>
        <v>-0.6971280281168879</v>
      </c>
    </row>
    <row r="96" spans="1:28" ht="20.100000000000001" customHeight="1">
      <c r="A96" s="16"/>
      <c r="C96" t="s">
        <v>46</v>
      </c>
      <c r="D96" s="52">
        <f t="shared" ref="D96:L96" si="152">(D53/D9)*10</f>
        <v>0.80329092512996358</v>
      </c>
      <c r="E96" s="56">
        <f t="shared" si="152"/>
        <v>2.9733743004370989</v>
      </c>
      <c r="F96" s="56">
        <f t="shared" si="152"/>
        <v>2.4022856406345658</v>
      </c>
      <c r="G96" s="56">
        <f t="shared" si="152"/>
        <v>1.8224633498787945</v>
      </c>
      <c r="H96" s="56">
        <f t="shared" si="152"/>
        <v>0.7913292532598194</v>
      </c>
      <c r="I96" s="56">
        <f t="shared" si="152"/>
        <v>0.83471351637679847</v>
      </c>
      <c r="J96" s="56">
        <f t="shared" si="152"/>
        <v>1.0330188062593602</v>
      </c>
      <c r="K96" s="56">
        <f t="shared" si="152"/>
        <v>1.336440349113857</v>
      </c>
      <c r="L96" s="56">
        <f t="shared" si="152"/>
        <v>1.7719172869618081</v>
      </c>
      <c r="M96" s="56">
        <f t="shared" si="145"/>
        <v>4.870427618936219</v>
      </c>
      <c r="N96" s="56">
        <f t="shared" si="145"/>
        <v>5.4761390758980708</v>
      </c>
      <c r="O96" s="56">
        <f t="shared" ref="O96" si="153">(O53/O9)*10</f>
        <v>2.817438859942782</v>
      </c>
      <c r="P96" s="56">
        <f t="shared" ref="P96:R96" si="154">(P53/P9)*10</f>
        <v>4.4199629349233085</v>
      </c>
      <c r="Q96" s="56">
        <f t="shared" si="154"/>
        <v>4.8217839244350316</v>
      </c>
      <c r="R96" s="56">
        <f t="shared" si="154"/>
        <v>1.2480323698885381</v>
      </c>
      <c r="S96" s="208">
        <f t="shared" si="148"/>
        <v>-0.74116791846188546</v>
      </c>
    </row>
    <row r="97" spans="1:19" ht="20.100000000000001" customHeight="1">
      <c r="A97" s="16"/>
      <c r="C97" t="s">
        <v>47</v>
      </c>
      <c r="D97" s="52">
        <f t="shared" ref="D97:L97" si="155">(D54/D10)*10</f>
        <v>2.4526619921778652</v>
      </c>
      <c r="E97" s="56">
        <f t="shared" si="155"/>
        <v>4.6357591253410684</v>
      </c>
      <c r="F97" s="56">
        <f t="shared" si="155"/>
        <v>7.3392186178820822</v>
      </c>
      <c r="G97" s="56">
        <f t="shared" si="155"/>
        <v>7.9149122848959754</v>
      </c>
      <c r="H97" s="56">
        <f t="shared" si="155"/>
        <v>10.400028704563065</v>
      </c>
      <c r="I97" s="56">
        <f t="shared" si="155"/>
        <v>11.12067430962836</v>
      </c>
      <c r="J97" s="56">
        <f t="shared" si="155"/>
        <v>15.409611874195777</v>
      </c>
      <c r="K97" s="56">
        <f t="shared" si="155"/>
        <v>16.631889323276596</v>
      </c>
      <c r="L97" s="56">
        <f t="shared" si="155"/>
        <v>4.0570430570058038</v>
      </c>
      <c r="M97" s="56">
        <f t="shared" si="145"/>
        <v>3.5466954115054365</v>
      </c>
      <c r="N97" s="56">
        <f t="shared" si="145"/>
        <v>5.1838294410616017</v>
      </c>
      <c r="O97" s="56">
        <f t="shared" ref="O97" si="156">(O54/O10)*10</f>
        <v>6.3586416146055988</v>
      </c>
      <c r="P97" s="56">
        <f t="shared" ref="P97:R97" si="157">(P54/P10)*10</f>
        <v>11.618796067804261</v>
      </c>
      <c r="Q97" s="56">
        <f t="shared" si="157"/>
        <v>19.203312653154882</v>
      </c>
      <c r="R97" s="56">
        <f t="shared" si="157"/>
        <v>19.896699500837137</v>
      </c>
      <c r="S97" s="208">
        <f t="shared" si="148"/>
        <v>3.6107668515637063E-2</v>
      </c>
    </row>
    <row r="98" spans="1:19" ht="20.100000000000001" customHeight="1">
      <c r="A98" s="260"/>
      <c r="B98" s="554" t="s">
        <v>103</v>
      </c>
      <c r="C98" s="555"/>
      <c r="D98" s="82"/>
      <c r="E98" s="135"/>
      <c r="F98" s="135"/>
      <c r="G98" s="135"/>
      <c r="H98" s="135"/>
      <c r="I98" s="135"/>
      <c r="J98" s="135"/>
      <c r="K98" s="135">
        <f t="shared" ref="K98:L98" si="158">(K55/K11)*10</f>
        <v>3.8798122728395503</v>
      </c>
      <c r="L98" s="135">
        <f t="shared" si="158"/>
        <v>3.4469929762949958</v>
      </c>
      <c r="M98" s="135">
        <f t="shared" si="145"/>
        <v>0.75318551813903056</v>
      </c>
      <c r="N98" s="135">
        <f t="shared" si="145"/>
        <v>0.74730455159162901</v>
      </c>
      <c r="O98" s="135">
        <f t="shared" ref="O98" si="159">(O55/O11)*10</f>
        <v>1.0894968612575791</v>
      </c>
      <c r="P98" s="135">
        <f t="shared" ref="P98:R98" si="160">(P55/P11)*10</f>
        <v>1.0079119430159074</v>
      </c>
      <c r="Q98" s="135">
        <f t="shared" si="160"/>
        <v>1.6475112069052749</v>
      </c>
      <c r="R98" s="135">
        <f t="shared" si="160"/>
        <v>10.126782561455929</v>
      </c>
      <c r="S98" s="83">
        <f t="shared" si="148"/>
        <v>5.1467154329580094</v>
      </c>
    </row>
    <row r="99" spans="1:19" ht="20.100000000000001" customHeight="1">
      <c r="A99" s="16"/>
      <c r="C99" t="s">
        <v>46</v>
      </c>
      <c r="D99" s="52"/>
      <c r="E99" s="56"/>
      <c r="F99" s="56"/>
      <c r="G99" s="56"/>
      <c r="H99" s="56"/>
      <c r="I99" s="56"/>
      <c r="J99" s="56"/>
      <c r="K99" s="56">
        <f t="shared" ref="K99:L99" si="161">(K56/K12)*10</f>
        <v>3.0397497412738734</v>
      </c>
      <c r="L99" s="56">
        <f t="shared" si="161"/>
        <v>3.2130244491397524</v>
      </c>
      <c r="M99" s="56">
        <f t="shared" si="145"/>
        <v>2.1587017633529264</v>
      </c>
      <c r="N99" s="56">
        <f t="shared" si="145"/>
        <v>2.3884297520661164</v>
      </c>
      <c r="O99" s="56">
        <f t="shared" ref="O99" si="162">(O56/O12)*10</f>
        <v>3.3059933279650293</v>
      </c>
      <c r="P99" s="56">
        <f t="shared" ref="P99:R99" si="163">(P56/P12)*10</f>
        <v>2.7196947942732903</v>
      </c>
      <c r="Q99" s="56">
        <f t="shared" si="163"/>
        <v>6.060483870967742</v>
      </c>
      <c r="R99" s="56">
        <f t="shared" si="163"/>
        <v>1.2041666666666666</v>
      </c>
      <c r="S99" s="208">
        <f t="shared" si="148"/>
        <v>-0.80130849412286542</v>
      </c>
    </row>
    <row r="100" spans="1:19" ht="20.100000000000001" customHeight="1">
      <c r="A100" s="16"/>
      <c r="C100" t="s">
        <v>47</v>
      </c>
      <c r="D100" s="52"/>
      <c r="E100" s="56"/>
      <c r="F100" s="56"/>
      <c r="G100" s="56"/>
      <c r="H100" s="56"/>
      <c r="I100" s="56"/>
      <c r="J100" s="56"/>
      <c r="K100" s="56">
        <f t="shared" ref="K100:L100" si="164">(K57/K13)*10</f>
        <v>6.4017794096878973</v>
      </c>
      <c r="L100" s="56">
        <f t="shared" si="164"/>
        <v>3.6671400170406137</v>
      </c>
      <c r="M100" s="56">
        <f t="shared" si="145"/>
        <v>0.73748386949421585</v>
      </c>
      <c r="N100" s="56">
        <f t="shared" si="145"/>
        <v>0.74617591249113957</v>
      </c>
      <c r="O100" s="56">
        <f t="shared" ref="O100" si="165">(O57/O13)*10</f>
        <v>1.0698499871522438</v>
      </c>
      <c r="P100" s="56">
        <f t="shared" ref="P100:R100" si="166">(P57/P13)*10</f>
        <v>0.98200585318852229</v>
      </c>
      <c r="Q100" s="56">
        <f t="shared" si="166"/>
        <v>1.6401158213755984</v>
      </c>
      <c r="R100" s="56">
        <f t="shared" si="166"/>
        <v>15.114228244759689</v>
      </c>
      <c r="S100" s="208">
        <f t="shared" si="148"/>
        <v>8.2153420190063642</v>
      </c>
    </row>
    <row r="101" spans="1:19" ht="20.100000000000001" customHeight="1">
      <c r="A101" s="70"/>
      <c r="B101" s="71" t="s">
        <v>104</v>
      </c>
      <c r="C101" s="71"/>
      <c r="D101" s="82">
        <f t="shared" ref="D101:L101" si="167">(D58/D14)*10</f>
        <v>0.33173414936705448</v>
      </c>
      <c r="E101" s="135">
        <f t="shared" si="167"/>
        <v>1.6630368565336582</v>
      </c>
      <c r="F101" s="135">
        <f t="shared" si="167"/>
        <v>0.70041853823786149</v>
      </c>
      <c r="G101" s="135">
        <f t="shared" si="167"/>
        <v>0.69154722554223158</v>
      </c>
      <c r="H101" s="135">
        <f t="shared" si="167"/>
        <v>0.77795736883022093</v>
      </c>
      <c r="I101" s="135">
        <f t="shared" si="167"/>
        <v>0.55855395271612074</v>
      </c>
      <c r="J101" s="135">
        <f t="shared" si="167"/>
        <v>0.72066813246960837</v>
      </c>
      <c r="K101" s="135">
        <f t="shared" si="167"/>
        <v>3.8017309205350114</v>
      </c>
      <c r="L101" s="135">
        <f t="shared" si="167"/>
        <v>0.8453260612901925</v>
      </c>
      <c r="M101" s="135">
        <f t="shared" si="145"/>
        <v>0.74860203593554064</v>
      </c>
      <c r="N101" s="135">
        <f t="shared" si="145"/>
        <v>1.0519520431076581</v>
      </c>
      <c r="O101" s="135">
        <f t="shared" ref="O101" si="168">(O58/O14)*10</f>
        <v>0.82642747008003159</v>
      </c>
      <c r="P101" s="135">
        <f t="shared" ref="P101:R101" si="169">(P58/P14)*10</f>
        <v>0.71252926538365247</v>
      </c>
      <c r="Q101" s="135">
        <f t="shared" si="169"/>
        <v>11.585910190911537</v>
      </c>
      <c r="R101" s="135">
        <f t="shared" si="169"/>
        <v>5.6667377171480338</v>
      </c>
      <c r="S101" s="83">
        <f t="shared" si="148"/>
        <v>-0.51089404079851619</v>
      </c>
    </row>
    <row r="102" spans="1:19" ht="20.100000000000001" customHeight="1">
      <c r="A102" s="16"/>
      <c r="C102" t="s">
        <v>46</v>
      </c>
      <c r="D102" s="52">
        <f t="shared" ref="D102:J102" si="170">(D59/D15)*10</f>
        <v>0.32242959420117645</v>
      </c>
      <c r="E102" s="56">
        <f t="shared" si="170"/>
        <v>1.5469179127250534</v>
      </c>
      <c r="F102" s="56">
        <f t="shared" si="170"/>
        <v>5.8791208791208796</v>
      </c>
      <c r="G102" s="56">
        <f t="shared" si="170"/>
        <v>1.9173204258385566</v>
      </c>
      <c r="H102" s="56">
        <f t="shared" si="170"/>
        <v>7.7790982174065002</v>
      </c>
      <c r="I102" s="56">
        <f t="shared" si="170"/>
        <v>3.6507004310344824</v>
      </c>
      <c r="J102" s="56">
        <f t="shared" si="170"/>
        <v>12.205607476635512</v>
      </c>
      <c r="K102" s="56"/>
      <c r="L102" s="56"/>
      <c r="M102" s="56"/>
      <c r="N102" s="56"/>
      <c r="O102" s="56">
        <f t="shared" ref="O102:O103" si="171">(O59/O15)*10</f>
        <v>5.3509893455098929</v>
      </c>
      <c r="P102" s="56">
        <f t="shared" ref="P102:R102" si="172">(P59/P15)*10</f>
        <v>4.0775956284153008</v>
      </c>
      <c r="Q102" s="56">
        <f t="shared" si="172"/>
        <v>4.4647619047619047</v>
      </c>
      <c r="R102" s="56">
        <f t="shared" si="172"/>
        <v>5.4265666845206217</v>
      </c>
      <c r="S102" s="208">
        <f t="shared" ref="S102:S110" si="173">(R102-Q102)/Q102</f>
        <v>0.21542129239476385</v>
      </c>
    </row>
    <row r="103" spans="1:19" ht="20.100000000000001" customHeight="1" thickBot="1">
      <c r="A103" s="16"/>
      <c r="C103" t="s">
        <v>47</v>
      </c>
      <c r="D103" s="52">
        <f t="shared" ref="D103:L103" si="174">(D60/D16)*10</f>
        <v>1.3888342005343832</v>
      </c>
      <c r="E103" s="56">
        <f t="shared" si="174"/>
        <v>65.083333333333343</v>
      </c>
      <c r="F103" s="56">
        <f t="shared" si="174"/>
        <v>0.69086581202273778</v>
      </c>
      <c r="G103" s="56">
        <f t="shared" si="174"/>
        <v>0.6685726678010252</v>
      </c>
      <c r="H103" s="56">
        <f t="shared" si="174"/>
        <v>0.69759683857896537</v>
      </c>
      <c r="I103" s="56">
        <f t="shared" si="174"/>
        <v>0.4339710429334207</v>
      </c>
      <c r="J103" s="56">
        <f t="shared" si="174"/>
        <v>0.58141774813425195</v>
      </c>
      <c r="K103" s="56">
        <f t="shared" si="174"/>
        <v>3.8017309205350114</v>
      </c>
      <c r="L103" s="56">
        <f t="shared" si="174"/>
        <v>0.8453260612901925</v>
      </c>
      <c r="M103" s="56">
        <f t="shared" ref="M103:N107" si="175">(M60/M16)*10</f>
        <v>0.74860203593554064</v>
      </c>
      <c r="N103" s="56">
        <f t="shared" si="175"/>
        <v>1.0519520431076581</v>
      </c>
      <c r="O103" s="56">
        <f t="shared" si="171"/>
        <v>0.75248495099746293</v>
      </c>
      <c r="P103" s="56">
        <f t="shared" ref="P103:R103" si="176">(P60/P16)*10</f>
        <v>0.57078627547262462</v>
      </c>
      <c r="Q103" s="56">
        <f t="shared" si="176"/>
        <v>51.008787346221439</v>
      </c>
      <c r="R103" s="56">
        <f t="shared" si="176"/>
        <v>52.375000000000007</v>
      </c>
      <c r="S103" s="208">
        <f t="shared" si="173"/>
        <v>2.6783868522602169E-2</v>
      </c>
    </row>
    <row r="104" spans="1:19" ht="20.100000000000001" customHeight="1" thickBot="1">
      <c r="A104" s="42" t="s">
        <v>49</v>
      </c>
      <c r="B104" s="43"/>
      <c r="C104" s="43"/>
      <c r="D104" s="54">
        <f t="shared" ref="D104:L104" si="177">(D61/D17)*10</f>
        <v>2.4357468564322229</v>
      </c>
      <c r="E104" s="160">
        <f t="shared" si="177"/>
        <v>42.772260273972613</v>
      </c>
      <c r="F104" s="160">
        <f t="shared" si="177"/>
        <v>12.192887514495556</v>
      </c>
      <c r="G104" s="160">
        <f t="shared" si="177"/>
        <v>18.182553956834532</v>
      </c>
      <c r="H104" s="160">
        <f t="shared" si="177"/>
        <v>10.645718901453955</v>
      </c>
      <c r="I104" s="160">
        <f t="shared" si="177"/>
        <v>4.6588891706822215</v>
      </c>
      <c r="J104" s="160">
        <f t="shared" si="177"/>
        <v>7.4762957751197767</v>
      </c>
      <c r="K104" s="160">
        <f t="shared" si="177"/>
        <v>46.858674463937618</v>
      </c>
      <c r="L104" s="160">
        <f t="shared" si="177"/>
        <v>8.474076406381192</v>
      </c>
      <c r="M104" s="160">
        <f t="shared" si="175"/>
        <v>58.396237647338978</v>
      </c>
      <c r="N104" s="160">
        <f t="shared" si="175"/>
        <v>30.51257430269775</v>
      </c>
      <c r="O104" s="160">
        <f t="shared" ref="O104" si="178">(O61/O17)*10</f>
        <v>45.413810648737034</v>
      </c>
      <c r="P104" s="160">
        <f t="shared" ref="P104:R104" si="179">(P61/P17)*10</f>
        <v>61.418232124654118</v>
      </c>
      <c r="Q104" s="160">
        <f t="shared" si="179"/>
        <v>26.262326669648694</v>
      </c>
      <c r="R104" s="160">
        <f t="shared" si="179"/>
        <v>38.618447683805982</v>
      </c>
      <c r="S104" s="28">
        <f t="shared" si="173"/>
        <v>0.4704884365191157</v>
      </c>
    </row>
    <row r="105" spans="1:19" ht="20.100000000000001" customHeight="1">
      <c r="A105" s="69"/>
      <c r="B105" s="68" t="s">
        <v>95</v>
      </c>
      <c r="C105" s="68"/>
      <c r="D105" s="80">
        <f t="shared" ref="D105:L105" si="180">(D62/D18)*10</f>
        <v>2.5268391787852869</v>
      </c>
      <c r="E105" s="84">
        <f t="shared" si="180"/>
        <v>42.772260273972613</v>
      </c>
      <c r="F105" s="84">
        <f t="shared" si="180"/>
        <v>12.192887514495556</v>
      </c>
      <c r="G105" s="84">
        <f t="shared" si="180"/>
        <v>215.74157303370782</v>
      </c>
      <c r="H105" s="84">
        <f t="shared" si="180"/>
        <v>10.515614834092386</v>
      </c>
      <c r="I105" s="84">
        <f t="shared" si="180"/>
        <v>2.7867181041609257</v>
      </c>
      <c r="J105" s="84">
        <f t="shared" si="180"/>
        <v>7.3088678865875725</v>
      </c>
      <c r="K105" s="84">
        <f t="shared" si="180"/>
        <v>46.858674463937618</v>
      </c>
      <c r="L105" s="84">
        <f t="shared" si="180"/>
        <v>8.4270417803905087</v>
      </c>
      <c r="M105" s="84">
        <f t="shared" si="175"/>
        <v>64.975589687328593</v>
      </c>
      <c r="N105" s="84">
        <f t="shared" si="175"/>
        <v>31.217444663598499</v>
      </c>
      <c r="O105" s="84">
        <f t="shared" ref="O105" si="181">(O62/O18)*10</f>
        <v>45.03665817255186</v>
      </c>
      <c r="P105" s="84">
        <f t="shared" ref="P105:R105" si="182">(P62/P18)*10</f>
        <v>62.742160545886669</v>
      </c>
      <c r="Q105" s="84">
        <f t="shared" si="182"/>
        <v>25.914321149274812</v>
      </c>
      <c r="R105" s="84">
        <f t="shared" si="182"/>
        <v>38.404598224447987</v>
      </c>
      <c r="S105" s="81">
        <f t="shared" si="173"/>
        <v>0.48198357206523634</v>
      </c>
    </row>
    <row r="106" spans="1:19" ht="20.100000000000001" customHeight="1">
      <c r="A106" s="16"/>
      <c r="C106" t="s">
        <v>46</v>
      </c>
      <c r="D106" s="52">
        <f t="shared" ref="D106:L106" si="183">(D63/D19)*10</f>
        <v>1.9497419789095802</v>
      </c>
      <c r="E106" s="56">
        <f t="shared" si="183"/>
        <v>281.01470588235293</v>
      </c>
      <c r="F106" s="56">
        <f t="shared" si="183"/>
        <v>19.503277494537507</v>
      </c>
      <c r="G106" s="56">
        <f t="shared" si="183"/>
        <v>591.71428571428567</v>
      </c>
      <c r="H106" s="56">
        <f t="shared" si="183"/>
        <v>190</v>
      </c>
      <c r="I106" s="56">
        <f t="shared" si="183"/>
        <v>1.7567028454092108</v>
      </c>
      <c r="J106" s="56">
        <f t="shared" si="183"/>
        <v>21.622061482820975</v>
      </c>
      <c r="K106" s="56">
        <f t="shared" si="183"/>
        <v>100.02380952380953</v>
      </c>
      <c r="L106" s="56">
        <f t="shared" si="183"/>
        <v>3.0618022012827617</v>
      </c>
      <c r="M106" s="56">
        <f t="shared" si="175"/>
        <v>147.51030927835052</v>
      </c>
      <c r="N106" s="56">
        <f t="shared" si="175"/>
        <v>8.2907658112750031</v>
      </c>
      <c r="O106" s="56">
        <f t="shared" ref="O106" si="184">(O63/O19)*10</f>
        <v>9.8243463165889082</v>
      </c>
      <c r="P106" s="56">
        <f t="shared" ref="P106:R106" si="185">(P63/P19)*10</f>
        <v>39.486959628438719</v>
      </c>
      <c r="Q106" s="56">
        <f t="shared" si="185"/>
        <v>22.020802058760459</v>
      </c>
      <c r="R106" s="56">
        <f t="shared" si="185"/>
        <v>10.63003540928973</v>
      </c>
      <c r="S106" s="27">
        <f t="shared" si="173"/>
        <v>-0.51727301390183378</v>
      </c>
    </row>
    <row r="107" spans="1:19" ht="20.100000000000001" customHeight="1">
      <c r="A107" s="16"/>
      <c r="C107" t="s">
        <v>47</v>
      </c>
      <c r="D107" s="52">
        <f t="shared" ref="D107:L107" si="186">(D64/D20)*10</f>
        <v>14.271689497716896</v>
      </c>
      <c r="E107" s="56">
        <f t="shared" si="186"/>
        <v>11.375968992248065</v>
      </c>
      <c r="F107" s="56">
        <f t="shared" si="186"/>
        <v>9.5522230991844257</v>
      </c>
      <c r="G107" s="56">
        <f t="shared" si="186"/>
        <v>183.64634146341461</v>
      </c>
      <c r="H107" s="56">
        <f t="shared" si="186"/>
        <v>10.457207940123656</v>
      </c>
      <c r="I107" s="56">
        <f t="shared" si="186"/>
        <v>6.4992598858109538</v>
      </c>
      <c r="J107" s="56">
        <f t="shared" si="186"/>
        <v>7.0385863069830954</v>
      </c>
      <c r="K107" s="56">
        <f t="shared" si="186"/>
        <v>45.973642489100286</v>
      </c>
      <c r="L107" s="56">
        <f t="shared" si="186"/>
        <v>49.244879518072295</v>
      </c>
      <c r="M107" s="56">
        <f t="shared" si="175"/>
        <v>62.719780219780226</v>
      </c>
      <c r="N107" s="56">
        <f t="shared" si="175"/>
        <v>73.937374497991954</v>
      </c>
      <c r="O107" s="56">
        <f t="shared" ref="O107" si="187">(O64/O20)*10</f>
        <v>62.81739987947185</v>
      </c>
      <c r="P107" s="56">
        <f t="shared" ref="P107:R107" si="188">(P64/P20)*10</f>
        <v>69.096251464271759</v>
      </c>
      <c r="Q107" s="56">
        <f t="shared" si="188"/>
        <v>26.659497619438515</v>
      </c>
      <c r="R107" s="56">
        <f t="shared" si="188"/>
        <v>71.866499372647439</v>
      </c>
      <c r="S107" s="27">
        <f t="shared" si="173"/>
        <v>1.6957184414550512</v>
      </c>
    </row>
    <row r="108" spans="1:19" ht="20.100000000000001" customHeight="1">
      <c r="A108" s="70"/>
      <c r="B108" s="554" t="s">
        <v>103</v>
      </c>
      <c r="C108" s="555"/>
      <c r="D108" s="82"/>
      <c r="E108" s="135"/>
      <c r="F108" s="135"/>
      <c r="G108" s="135"/>
      <c r="H108" s="135"/>
      <c r="I108" s="135"/>
      <c r="J108" s="135"/>
      <c r="K108" s="135"/>
      <c r="L108" s="135">
        <f t="shared" ref="L108:M108" si="189">(L65/L21)*10</f>
        <v>232.5</v>
      </c>
      <c r="M108" s="135">
        <f t="shared" si="189"/>
        <v>144.33333333333334</v>
      </c>
      <c r="N108" s="135">
        <f>(N65/N21)*10</f>
        <v>17.590322580645161</v>
      </c>
      <c r="O108" s="135">
        <f t="shared" ref="O108" si="190">(O65/O21)*10</f>
        <v>303.05128205128204</v>
      </c>
      <c r="P108" s="135">
        <f t="shared" ref="P108:R108" si="191">(P65/P21)*10</f>
        <v>155.82812499999997</v>
      </c>
      <c r="Q108" s="135">
        <f t="shared" si="191"/>
        <v>478.47619047619048</v>
      </c>
      <c r="R108" s="135">
        <f t="shared" si="191"/>
        <v>257.09302325581393</v>
      </c>
      <c r="S108" s="83">
        <f t="shared" si="173"/>
        <v>-0.46268376907124875</v>
      </c>
    </row>
    <row r="109" spans="1:19" ht="20.100000000000001" customHeight="1">
      <c r="A109" s="16"/>
      <c r="C109" t="s">
        <v>46</v>
      </c>
      <c r="D109" s="52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27"/>
    </row>
    <row r="110" spans="1:19" ht="20.100000000000001" customHeight="1">
      <c r="A110" s="16"/>
      <c r="C110" t="s">
        <v>47</v>
      </c>
      <c r="D110" s="52"/>
      <c r="E110" s="56"/>
      <c r="F110" s="56"/>
      <c r="G110" s="56"/>
      <c r="H110" s="56"/>
      <c r="I110" s="56"/>
      <c r="J110" s="56"/>
      <c r="K110" s="56"/>
      <c r="L110" s="56">
        <f t="shared" ref="L110:M110" si="192">(L67/L23)*10</f>
        <v>232.5</v>
      </c>
      <c r="M110" s="56">
        <f t="shared" si="192"/>
        <v>144.33333333333334</v>
      </c>
      <c r="N110" s="56">
        <f>(N67/N23)*10</f>
        <v>17.590322580645161</v>
      </c>
      <c r="O110" s="56">
        <f t="shared" ref="O110" si="193">(O67/O23)*10</f>
        <v>303.05128205128204</v>
      </c>
      <c r="P110" s="56">
        <f t="shared" ref="P110:R110" si="194">(P67/P23)*10</f>
        <v>114.27551020408163</v>
      </c>
      <c r="Q110" s="56">
        <f t="shared" si="194"/>
        <v>538.20000000000005</v>
      </c>
      <c r="R110" s="56">
        <f t="shared" si="194"/>
        <v>235.27499999999998</v>
      </c>
      <c r="S110" s="27">
        <f t="shared" si="173"/>
        <v>-0.56284838350055755</v>
      </c>
    </row>
    <row r="111" spans="1:19" ht="20.100000000000001" customHeight="1">
      <c r="A111" s="70"/>
      <c r="B111" s="71" t="s">
        <v>104</v>
      </c>
      <c r="C111" s="71"/>
      <c r="D111" s="82">
        <f t="shared" ref="D111:M111" si="195">(D68/D24)*10</f>
        <v>2.2694260054666144</v>
      </c>
      <c r="E111" s="135"/>
      <c r="F111" s="135"/>
      <c r="G111" s="135">
        <f t="shared" si="195"/>
        <v>0.99511241446725307</v>
      </c>
      <c r="H111" s="135">
        <f t="shared" si="195"/>
        <v>29.690476190476197</v>
      </c>
      <c r="I111" s="135">
        <f t="shared" si="195"/>
        <v>26.296178343949045</v>
      </c>
      <c r="J111" s="135">
        <f t="shared" si="195"/>
        <v>562.55555555555554</v>
      </c>
      <c r="K111" s="135"/>
      <c r="L111" s="135"/>
      <c r="M111" s="135">
        <f t="shared" si="195"/>
        <v>14.705615942028986</v>
      </c>
      <c r="N111" s="135">
        <f>(N68/N24)*10</f>
        <v>1.5</v>
      </c>
      <c r="O111" s="135">
        <f t="shared" ref="O111" si="196">(O68/O24)*10</f>
        <v>97.499999999999986</v>
      </c>
      <c r="P111" s="135">
        <f t="shared" ref="P111:Q111" si="197">(P68/P24)*10</f>
        <v>9.2824156305506218</v>
      </c>
      <c r="Q111" s="135">
        <f t="shared" si="197"/>
        <v>66.600000000000009</v>
      </c>
      <c r="R111" s="135"/>
      <c r="S111" s="83"/>
    </row>
    <row r="112" spans="1:19" ht="20.100000000000001" customHeight="1">
      <c r="A112" s="16"/>
      <c r="C112" t="s">
        <v>46</v>
      </c>
      <c r="D112" s="52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27"/>
    </row>
    <row r="113" spans="1:19" ht="20.100000000000001" customHeight="1" thickBot="1">
      <c r="A113" s="16"/>
      <c r="C113" t="s">
        <v>47</v>
      </c>
      <c r="D113" s="52">
        <f t="shared" ref="D113:M113" si="198">(D70/D26)*10</f>
        <v>2.2694260054666144</v>
      </c>
      <c r="E113" s="56"/>
      <c r="F113" s="56"/>
      <c r="G113" s="56">
        <f t="shared" si="198"/>
        <v>0.99511241446725307</v>
      </c>
      <c r="H113" s="56">
        <f t="shared" si="198"/>
        <v>29.690476190476197</v>
      </c>
      <c r="I113" s="56">
        <f t="shared" si="198"/>
        <v>26.296178343949045</v>
      </c>
      <c r="J113" s="56">
        <f t="shared" si="198"/>
        <v>562.55555555555554</v>
      </c>
      <c r="K113" s="56"/>
      <c r="L113" s="56"/>
      <c r="M113" s="56">
        <f t="shared" si="198"/>
        <v>14.705615942028986</v>
      </c>
      <c r="N113" s="56">
        <f t="shared" ref="N113:O121" si="199">(N70/N26)*10</f>
        <v>1.5</v>
      </c>
      <c r="O113" s="56">
        <f t="shared" si="199"/>
        <v>97.499999999999986</v>
      </c>
      <c r="P113" s="56">
        <f t="shared" ref="P113:Q113" si="200">(P70/P26)*10</f>
        <v>9.2824156305506218</v>
      </c>
      <c r="Q113" s="56">
        <f t="shared" si="200"/>
        <v>36.222222222222229</v>
      </c>
      <c r="R113" s="56"/>
      <c r="S113" s="208"/>
    </row>
    <row r="114" spans="1:19" ht="15.75" thickBot="1">
      <c r="A114" s="254" t="s">
        <v>27</v>
      </c>
      <c r="B114" s="231"/>
      <c r="C114" s="231"/>
      <c r="D114" s="274">
        <f t="shared" ref="D114:L114" si="201">(D71/D27)*10</f>
        <v>1.158088424634216</v>
      </c>
      <c r="E114" s="275">
        <f t="shared" si="201"/>
        <v>3.8796844664574799</v>
      </c>
      <c r="F114" s="275">
        <f t="shared" si="201"/>
        <v>3.446020120683206</v>
      </c>
      <c r="G114" s="275">
        <f t="shared" si="201"/>
        <v>1.450712953566955</v>
      </c>
      <c r="H114" s="275">
        <f t="shared" si="201"/>
        <v>2.527131300432357</v>
      </c>
      <c r="I114" s="275">
        <f t="shared" si="201"/>
        <v>1.7908092751150977</v>
      </c>
      <c r="J114" s="275">
        <f t="shared" si="201"/>
        <v>3.5983145893183206</v>
      </c>
      <c r="K114" s="275">
        <f t="shared" si="201"/>
        <v>5.4987576256083344</v>
      </c>
      <c r="L114" s="275">
        <f t="shared" si="201"/>
        <v>3.1036112456542275</v>
      </c>
      <c r="M114" s="275">
        <f t="shared" ref="M114:M121" si="202">(M71/M27)*10</f>
        <v>2.9788540226213058</v>
      </c>
      <c r="N114" s="275">
        <f t="shared" si="199"/>
        <v>2.8631221117810499</v>
      </c>
      <c r="O114" s="275">
        <f t="shared" si="199"/>
        <v>3.8362647723985903</v>
      </c>
      <c r="P114" s="275">
        <f t="shared" ref="P114:R114" si="203">(P71/P27)*10</f>
        <v>5.1394421059092981</v>
      </c>
      <c r="Q114" s="275">
        <f t="shared" si="203"/>
        <v>9.6835235438135676</v>
      </c>
      <c r="R114" s="275">
        <f t="shared" si="203"/>
        <v>3.7034815845654552</v>
      </c>
      <c r="S114" s="234">
        <f t="shared" ref="S114:S121" si="204">(R114-Q114)/Q114</f>
        <v>-0.61754814063198427</v>
      </c>
    </row>
    <row r="115" spans="1:19" ht="20.100000000000001" customHeight="1">
      <c r="A115" s="273"/>
      <c r="B115" s="263" t="s">
        <v>95</v>
      </c>
      <c r="C115" s="263"/>
      <c r="D115" s="277">
        <f t="shared" ref="D115:L115" si="205">(D72/D28)*10</f>
        <v>1.3110995730351802</v>
      </c>
      <c r="E115" s="278">
        <f t="shared" si="205"/>
        <v>3.9178567213501707</v>
      </c>
      <c r="F115" s="278">
        <f t="shared" si="205"/>
        <v>4.5934304603123017</v>
      </c>
      <c r="G115" s="278">
        <f t="shared" si="205"/>
        <v>3.8622293407569468</v>
      </c>
      <c r="H115" s="278">
        <f t="shared" si="205"/>
        <v>2.8911646606262273</v>
      </c>
      <c r="I115" s="278">
        <f t="shared" si="205"/>
        <v>2.7036046955157271</v>
      </c>
      <c r="J115" s="278">
        <f t="shared" si="205"/>
        <v>4.1169876464444997</v>
      </c>
      <c r="K115" s="278">
        <f t="shared" si="205"/>
        <v>5.5292197741322813</v>
      </c>
      <c r="L115" s="278">
        <f t="shared" si="205"/>
        <v>3.3524432235127528</v>
      </c>
      <c r="M115" s="278">
        <f t="shared" si="202"/>
        <v>3.9199971857900207</v>
      </c>
      <c r="N115" s="278">
        <f t="shared" si="199"/>
        <v>5.4909269758221999</v>
      </c>
      <c r="O115" s="278">
        <f t="shared" ref="O115" si="206">(O72/O28)*10</f>
        <v>4.8748314457024495</v>
      </c>
      <c r="P115" s="278">
        <f t="shared" ref="P115:R115" si="207">(P72/P28)*10</f>
        <v>8.0293485597473619</v>
      </c>
      <c r="Q115" s="278">
        <f t="shared" si="207"/>
        <v>11.320816314660856</v>
      </c>
      <c r="R115" s="278">
        <f t="shared" si="207"/>
        <v>3.6725785057680649</v>
      </c>
      <c r="S115" s="81">
        <f t="shared" si="204"/>
        <v>-0.67559066380999866</v>
      </c>
    </row>
    <row r="116" spans="1:19" ht="20.100000000000001" customHeight="1">
      <c r="A116" s="16"/>
      <c r="C116" t="s">
        <v>46</v>
      </c>
      <c r="D116" s="92">
        <f t="shared" ref="D116:L116" si="208">(D73/D29)*10</f>
        <v>0.80666374252503903</v>
      </c>
      <c r="E116" s="56">
        <f t="shared" si="208"/>
        <v>3.0285312530996373</v>
      </c>
      <c r="F116" s="56">
        <f t="shared" si="208"/>
        <v>2.4525753499768683</v>
      </c>
      <c r="G116" s="56">
        <f t="shared" si="208"/>
        <v>1.8273772548011586</v>
      </c>
      <c r="H116" s="56">
        <f t="shared" si="208"/>
        <v>0.79152937020520042</v>
      </c>
      <c r="I116" s="56">
        <f t="shared" si="208"/>
        <v>0.84487740833920766</v>
      </c>
      <c r="J116" s="56">
        <f t="shared" si="208"/>
        <v>1.0412847067193738</v>
      </c>
      <c r="K116" s="56">
        <f t="shared" si="208"/>
        <v>1.3430317063008688</v>
      </c>
      <c r="L116" s="56">
        <f t="shared" si="208"/>
        <v>1.8032938765407835</v>
      </c>
      <c r="M116" s="56">
        <f t="shared" si="202"/>
        <v>4.947454711456027</v>
      </c>
      <c r="N116" s="56">
        <f t="shared" si="199"/>
        <v>5.570107012837493</v>
      </c>
      <c r="O116" s="56">
        <f t="shared" ref="O116" si="209">(O73/O29)*10</f>
        <v>2.8566070737615363</v>
      </c>
      <c r="P116" s="56">
        <f t="shared" ref="P116:R116" si="210">(P73/P29)*10</f>
        <v>4.4949371729748302</v>
      </c>
      <c r="Q116" s="56">
        <f t="shared" si="210"/>
        <v>4.9208197599895271</v>
      </c>
      <c r="R116" s="56">
        <f t="shared" si="210"/>
        <v>1.3033075007191179</v>
      </c>
      <c r="S116" s="208">
        <f t="shared" si="204"/>
        <v>-0.73514423118763206</v>
      </c>
    </row>
    <row r="117" spans="1:19" ht="20.100000000000001" customHeight="1">
      <c r="A117" s="16"/>
      <c r="C117" t="s">
        <v>47</v>
      </c>
      <c r="D117" s="92">
        <f t="shared" ref="D117:L117" si="211">(D74/D30)*10</f>
        <v>2.4565415990617119</v>
      </c>
      <c r="E117" s="56">
        <f t="shared" si="211"/>
        <v>4.6440441365641716</v>
      </c>
      <c r="F117" s="56">
        <f t="shared" si="211"/>
        <v>7.3625219205292503</v>
      </c>
      <c r="G117" s="56">
        <f t="shared" si="211"/>
        <v>7.9493555912498053</v>
      </c>
      <c r="H117" s="56">
        <f t="shared" si="211"/>
        <v>10.400693384476581</v>
      </c>
      <c r="I117" s="56">
        <f t="shared" si="211"/>
        <v>11.057150497472666</v>
      </c>
      <c r="J117" s="56">
        <f t="shared" si="211"/>
        <v>14.791917797173909</v>
      </c>
      <c r="K117" s="56">
        <f t="shared" si="211"/>
        <v>16.953154971140908</v>
      </c>
      <c r="L117" s="56">
        <f t="shared" si="211"/>
        <v>4.1295174640656036</v>
      </c>
      <c r="M117" s="56">
        <f t="shared" si="202"/>
        <v>3.7453842664142458</v>
      </c>
      <c r="N117" s="56">
        <f t="shared" si="199"/>
        <v>5.4723800032867196</v>
      </c>
      <c r="O117" s="56">
        <f t="shared" ref="O117" si="212">(O74/O30)*10</f>
        <v>7.0242858259370493</v>
      </c>
      <c r="P117" s="56">
        <f t="shared" ref="P117:R117" si="213">(P74/P30)*10</f>
        <v>12.142153930390084</v>
      </c>
      <c r="Q117" s="56">
        <f t="shared" si="213"/>
        <v>19.489643769633169</v>
      </c>
      <c r="R117" s="56">
        <f t="shared" si="213"/>
        <v>21.846125896822347</v>
      </c>
      <c r="S117" s="208">
        <f t="shared" si="204"/>
        <v>0.12090945093931449</v>
      </c>
    </row>
    <row r="118" spans="1:19" ht="20.100000000000001" customHeight="1">
      <c r="A118" s="70"/>
      <c r="B118" s="552" t="s">
        <v>117</v>
      </c>
      <c r="C118" s="553"/>
      <c r="D118" s="280"/>
      <c r="E118" s="281"/>
      <c r="F118" s="281"/>
      <c r="G118" s="281"/>
      <c r="H118" s="281"/>
      <c r="I118" s="281"/>
      <c r="J118" s="281"/>
      <c r="K118" s="281">
        <f t="shared" ref="K118:L118" si="214">(K75/K31)*10</f>
        <v>3.8798122728395503</v>
      </c>
      <c r="L118" s="281">
        <f t="shared" si="214"/>
        <v>3.4972569673030502</v>
      </c>
      <c r="M118" s="281">
        <f t="shared" si="202"/>
        <v>0.75440166693018318</v>
      </c>
      <c r="N118" s="281">
        <f t="shared" si="199"/>
        <v>0.75577340422426009</v>
      </c>
      <c r="O118" s="281">
        <f t="shared" ref="O118" si="215">(O75/O31)*10</f>
        <v>1.1013989618453925</v>
      </c>
      <c r="P118" s="281">
        <f t="shared" ref="P118:R118" si="216">(P75/P31)*10</f>
        <v>1.0200305641152334</v>
      </c>
      <c r="Q118" s="281">
        <f t="shared" si="216"/>
        <v>1.6812843603494212</v>
      </c>
      <c r="R118" s="281">
        <f t="shared" si="216"/>
        <v>10.845825716026813</v>
      </c>
      <c r="S118" s="83">
        <f t="shared" si="204"/>
        <v>5.450916913170313</v>
      </c>
    </row>
    <row r="119" spans="1:19" ht="20.100000000000001" customHeight="1">
      <c r="A119" s="16"/>
      <c r="C119" t="s">
        <v>46</v>
      </c>
      <c r="D119" s="92"/>
      <c r="E119" s="56"/>
      <c r="F119" s="56"/>
      <c r="G119" s="56"/>
      <c r="H119" s="56"/>
      <c r="I119" s="56"/>
      <c r="J119" s="56"/>
      <c r="K119" s="56">
        <f t="shared" ref="K119:L119" si="217">(K76/K32)*10</f>
        <v>3.0397497412738734</v>
      </c>
      <c r="L119" s="56">
        <f t="shared" si="217"/>
        <v>3.2130244491397524</v>
      </c>
      <c r="M119" s="56">
        <f t="shared" si="202"/>
        <v>2.1587017633529264</v>
      </c>
      <c r="N119" s="56">
        <f t="shared" si="199"/>
        <v>2.3884297520661164</v>
      </c>
      <c r="O119" s="56">
        <f t="shared" ref="O119" si="218">(O76/O32)*10</f>
        <v>3.3059933279650293</v>
      </c>
      <c r="P119" s="56">
        <f t="shared" ref="P119:R119" si="219">(P76/P32)*10</f>
        <v>3.074732658663498</v>
      </c>
      <c r="Q119" s="56">
        <f t="shared" si="219"/>
        <v>9.922310756972113</v>
      </c>
      <c r="R119" s="56">
        <f t="shared" si="219"/>
        <v>1.5146696952489114</v>
      </c>
      <c r="S119" s="208">
        <f t="shared" si="204"/>
        <v>-0.84734708150673477</v>
      </c>
    </row>
    <row r="120" spans="1:19" ht="20.100000000000001" customHeight="1">
      <c r="A120" s="16"/>
      <c r="C120" t="s">
        <v>47</v>
      </c>
      <c r="D120" s="92"/>
      <c r="E120" s="56"/>
      <c r="F120" s="56"/>
      <c r="G120" s="56"/>
      <c r="H120" s="56"/>
      <c r="I120" s="56"/>
      <c r="J120" s="56"/>
      <c r="K120" s="56">
        <f t="shared" ref="K120:L120" si="220">(K77/K33)*10</f>
        <v>6.4017794096878973</v>
      </c>
      <c r="L120" s="56">
        <f t="shared" si="220"/>
        <v>3.7645848119233505</v>
      </c>
      <c r="M120" s="56">
        <f t="shared" si="202"/>
        <v>0.73871373879082181</v>
      </c>
      <c r="N120" s="56">
        <f t="shared" si="199"/>
        <v>0.75465115429780849</v>
      </c>
      <c r="O120" s="56">
        <f t="shared" ref="O120" si="221">(O77/O33)*10</f>
        <v>1.0818583642194022</v>
      </c>
      <c r="P120" s="56">
        <f t="shared" ref="P120:R120" si="222">(P77/P33)*10</f>
        <v>0.9888983663222507</v>
      </c>
      <c r="Q120" s="56">
        <f t="shared" si="222"/>
        <v>1.6673074584104761</v>
      </c>
      <c r="R120" s="56">
        <f t="shared" si="222"/>
        <v>16.042589078642212</v>
      </c>
      <c r="S120" s="208">
        <f t="shared" si="204"/>
        <v>8.6218540843908773</v>
      </c>
    </row>
    <row r="121" spans="1:19" ht="20.100000000000001" customHeight="1">
      <c r="A121" s="70"/>
      <c r="B121" s="271" t="s">
        <v>104</v>
      </c>
      <c r="C121" s="271"/>
      <c r="D121" s="280">
        <f t="shared" ref="D121:L121" si="223">(D78/D34)*10</f>
        <v>0.34383584861258282</v>
      </c>
      <c r="E121" s="281">
        <f t="shared" si="223"/>
        <v>1.6630368565336582</v>
      </c>
      <c r="F121" s="281">
        <f t="shared" si="223"/>
        <v>0.70041853823786149</v>
      </c>
      <c r="G121" s="281">
        <f t="shared" si="223"/>
        <v>0.69162488818154233</v>
      </c>
      <c r="H121" s="281">
        <f t="shared" si="223"/>
        <v>0.78036543625092702</v>
      </c>
      <c r="I121" s="281">
        <f t="shared" si="223"/>
        <v>0.5922380814440158</v>
      </c>
      <c r="J121" s="281">
        <f t="shared" si="223"/>
        <v>0.73639298175779455</v>
      </c>
      <c r="K121" s="281">
        <f t="shared" si="223"/>
        <v>3.8017309205350114</v>
      </c>
      <c r="L121" s="281">
        <f t="shared" si="223"/>
        <v>0.8453260612901925</v>
      </c>
      <c r="M121" s="281">
        <f t="shared" si="202"/>
        <v>0.77069963214995085</v>
      </c>
      <c r="N121" s="281">
        <f t="shared" si="199"/>
        <v>1.0519537325955184</v>
      </c>
      <c r="O121" s="281">
        <f t="shared" ref="O121" si="224">(O78/O34)*10</f>
        <v>0.82926662130875539</v>
      </c>
      <c r="P121" s="281">
        <f t="shared" ref="P121:R121" si="225">(P78/P34)*10</f>
        <v>0.78298966061101694</v>
      </c>
      <c r="Q121" s="281">
        <f t="shared" si="225"/>
        <v>11.806909480449921</v>
      </c>
      <c r="R121" s="281">
        <f t="shared" si="225"/>
        <v>5.6667377171480338</v>
      </c>
      <c r="S121" s="83">
        <f t="shared" si="204"/>
        <v>-0.52004902497718697</v>
      </c>
    </row>
    <row r="122" spans="1:19" ht="20.100000000000001" customHeight="1">
      <c r="A122" s="75"/>
      <c r="B122" s="76"/>
      <c r="C122" s="76" t="s">
        <v>46</v>
      </c>
      <c r="D122" s="283">
        <f t="shared" ref="D122:J122" si="226">(D79/D35)*10</f>
        <v>0.32242959420117645</v>
      </c>
      <c r="E122" s="115">
        <f t="shared" si="226"/>
        <v>1.5469179127250534</v>
      </c>
      <c r="F122" s="115">
        <f t="shared" si="226"/>
        <v>5.8791208791208796</v>
      </c>
      <c r="G122" s="115">
        <f t="shared" si="226"/>
        <v>1.9173204258385566</v>
      </c>
      <c r="H122" s="115">
        <f t="shared" si="226"/>
        <v>7.7790982174065002</v>
      </c>
      <c r="I122" s="115">
        <f t="shared" si="226"/>
        <v>3.6507004310344824</v>
      </c>
      <c r="J122" s="115">
        <f t="shared" si="226"/>
        <v>12.205607476635512</v>
      </c>
      <c r="K122" s="115"/>
      <c r="L122" s="115"/>
      <c r="M122" s="115"/>
      <c r="N122" s="115"/>
      <c r="O122" s="115">
        <f t="shared" ref="O122:O123" si="227">(O79/O35)*10</f>
        <v>5.3509893455098929</v>
      </c>
      <c r="P122" s="115">
        <f t="shared" ref="P122:R122" si="228">(P79/P35)*10</f>
        <v>4.0775956284153008</v>
      </c>
      <c r="Q122" s="115">
        <f t="shared" si="228"/>
        <v>4.6695183776932829</v>
      </c>
      <c r="R122" s="115">
        <f t="shared" si="228"/>
        <v>5.4265666845206217</v>
      </c>
      <c r="S122" s="305">
        <f>(R122-Q122)/Q122</f>
        <v>0.16212556533535191</v>
      </c>
    </row>
    <row r="123" spans="1:19" ht="20.100000000000001" customHeight="1" thickBot="1">
      <c r="A123" s="34"/>
      <c r="B123" s="15"/>
      <c r="C123" s="15" t="s">
        <v>47</v>
      </c>
      <c r="D123" s="284">
        <f t="shared" ref="D123:L123" si="229">(D80/D36)*10</f>
        <v>1.7575410774135536</v>
      </c>
      <c r="E123" s="57">
        <f t="shared" si="229"/>
        <v>65.083333333333343</v>
      </c>
      <c r="F123" s="57">
        <f t="shared" si="229"/>
        <v>0.69086581202273778</v>
      </c>
      <c r="G123" s="57">
        <f t="shared" si="229"/>
        <v>0.66865777352029987</v>
      </c>
      <c r="H123" s="57">
        <f t="shared" si="229"/>
        <v>0.70003931385291807</v>
      </c>
      <c r="I123" s="57">
        <f t="shared" si="229"/>
        <v>0.46918006938558132</v>
      </c>
      <c r="J123" s="57">
        <f t="shared" si="229"/>
        <v>0.59733719429668553</v>
      </c>
      <c r="K123" s="57">
        <f t="shared" si="229"/>
        <v>3.8017309205350114</v>
      </c>
      <c r="L123" s="57">
        <f t="shared" si="229"/>
        <v>0.8453260612901925</v>
      </c>
      <c r="M123" s="57">
        <f>(M80/M36)*10</f>
        <v>0.77069963214995085</v>
      </c>
      <c r="N123" s="57">
        <f>(N80/N36)*10</f>
        <v>1.0519537325955184</v>
      </c>
      <c r="O123" s="57">
        <f t="shared" si="227"/>
        <v>0.75537270665021705</v>
      </c>
      <c r="P123" s="57">
        <f t="shared" ref="P123:R123" si="230">(P80/P36)*10</f>
        <v>0.64540323439473002</v>
      </c>
      <c r="Q123" s="57">
        <f t="shared" si="230"/>
        <v>50.778546712802772</v>
      </c>
      <c r="R123" s="57">
        <f t="shared" si="230"/>
        <v>52.375000000000007</v>
      </c>
      <c r="S123" s="209">
        <f>(R123-Q123)/Q123</f>
        <v>3.1439522998296485E-2</v>
      </c>
    </row>
    <row r="124" spans="1:19" ht="7.5" customHeight="1" thickBot="1"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18"/>
    </row>
    <row r="125" spans="1:19" ht="20.100000000000001" customHeight="1" thickBot="1">
      <c r="A125" s="116"/>
      <c r="B125" s="43" t="s">
        <v>46</v>
      </c>
      <c r="C125" s="43"/>
      <c r="D125" s="54">
        <f t="shared" ref="D125:L125" si="231">(D82/D38)*10</f>
        <v>0.70472951300433029</v>
      </c>
      <c r="E125" s="160">
        <f t="shared" si="231"/>
        <v>2.9739610553822811</v>
      </c>
      <c r="F125" s="160">
        <f t="shared" si="231"/>
        <v>2.4572439976471849</v>
      </c>
      <c r="G125" s="160">
        <f t="shared" si="231"/>
        <v>1.8346159780361913</v>
      </c>
      <c r="H125" s="160">
        <f t="shared" si="231"/>
        <v>0.81260956512432359</v>
      </c>
      <c r="I125" s="160">
        <f t="shared" si="231"/>
        <v>0.942406062913969</v>
      </c>
      <c r="J125" s="160">
        <f t="shared" si="231"/>
        <v>1.0724186935806972</v>
      </c>
      <c r="K125" s="160">
        <f t="shared" si="231"/>
        <v>1.3712341448997056</v>
      </c>
      <c r="L125" s="160">
        <f t="shared" si="231"/>
        <v>1.8210588977018884</v>
      </c>
      <c r="M125" s="160">
        <f t="shared" ref="M125:N127" si="232">(M82/M38)*10</f>
        <v>4.9174066884198657</v>
      </c>
      <c r="N125" s="160">
        <f t="shared" si="232"/>
        <v>5.5580333641721573</v>
      </c>
      <c r="O125" s="160">
        <f t="shared" ref="O125" si="233">(O82/O38)*10</f>
        <v>2.8638929163214613</v>
      </c>
      <c r="P125" s="160">
        <f t="shared" ref="P125:R125" si="234">(P82/P38)*10</f>
        <v>4.4681404353207572</v>
      </c>
      <c r="Q125" s="160">
        <f t="shared" si="234"/>
        <v>4.9229312956078743</v>
      </c>
      <c r="R125" s="160">
        <f t="shared" si="234"/>
        <v>1.3223632505357596</v>
      </c>
      <c r="S125" s="28">
        <f t="shared" ref="S125:S132" si="235">(R125-Q125)/Q125</f>
        <v>-0.73138701900724445</v>
      </c>
    </row>
    <row r="126" spans="1:19" ht="20.100000000000001" customHeight="1">
      <c r="A126" s="16"/>
      <c r="C126" t="s">
        <v>95</v>
      </c>
      <c r="D126" s="52">
        <f t="shared" ref="D126:L126" si="236">(D83/D39)*10</f>
        <v>0.80666374252503903</v>
      </c>
      <c r="E126" s="87">
        <f t="shared" si="236"/>
        <v>3.0285312530996373</v>
      </c>
      <c r="F126" s="87">
        <f t="shared" si="236"/>
        <v>2.4525753499768683</v>
      </c>
      <c r="G126" s="87">
        <f t="shared" si="236"/>
        <v>1.8273772548011586</v>
      </c>
      <c r="H126" s="87">
        <f t="shared" si="236"/>
        <v>0.79152937020520042</v>
      </c>
      <c r="I126" s="87">
        <f t="shared" si="236"/>
        <v>0.84487740833920766</v>
      </c>
      <c r="J126" s="87">
        <f t="shared" si="236"/>
        <v>1.0412847067193738</v>
      </c>
      <c r="K126" s="87">
        <f t="shared" si="236"/>
        <v>1.3430317063008688</v>
      </c>
      <c r="L126" s="87">
        <f t="shared" si="236"/>
        <v>1.8032938765407835</v>
      </c>
      <c r="M126" s="87">
        <f t="shared" si="232"/>
        <v>4.947454711456027</v>
      </c>
      <c r="N126" s="87">
        <f t="shared" si="232"/>
        <v>5.570107012837493</v>
      </c>
      <c r="O126" s="87">
        <f t="shared" ref="O126" si="237">(O83/O39)*10</f>
        <v>2.8566070737615363</v>
      </c>
      <c r="P126" s="87">
        <f t="shared" ref="P126:R126" si="238">(P83/P39)*10</f>
        <v>4.4949371729748302</v>
      </c>
      <c r="Q126" s="87">
        <f t="shared" si="238"/>
        <v>4.9208197599895271</v>
      </c>
      <c r="R126" s="87">
        <f t="shared" si="238"/>
        <v>1.3033075007191179</v>
      </c>
      <c r="S126" s="208">
        <f t="shared" si="235"/>
        <v>-0.73514423118763206</v>
      </c>
    </row>
    <row r="127" spans="1:19" ht="20.100000000000001" customHeight="1">
      <c r="A127" s="16"/>
      <c r="C127" t="s">
        <v>117</v>
      </c>
      <c r="D127" s="52"/>
      <c r="E127" s="56"/>
      <c r="F127" s="56"/>
      <c r="G127" s="56"/>
      <c r="H127" s="56"/>
      <c r="I127" s="56"/>
      <c r="J127" s="56"/>
      <c r="K127" s="56">
        <f t="shared" ref="K127:L127" si="239">(K84/K40)*10</f>
        <v>3.0397497412738734</v>
      </c>
      <c r="L127" s="56">
        <f t="shared" si="239"/>
        <v>3.2130244491397524</v>
      </c>
      <c r="M127" s="56">
        <f t="shared" si="232"/>
        <v>2.1587017633529264</v>
      </c>
      <c r="N127" s="56">
        <f t="shared" si="232"/>
        <v>2.3884297520661164</v>
      </c>
      <c r="O127" s="56">
        <f t="shared" ref="O127:O128" si="240">(O84/O40)*10</f>
        <v>3.3059933279650293</v>
      </c>
      <c r="P127" s="56">
        <f t="shared" ref="P127:R127" si="241">(P84/P40)*10</f>
        <v>3.074732658663498</v>
      </c>
      <c r="Q127" s="56">
        <f t="shared" si="241"/>
        <v>9.922310756972113</v>
      </c>
      <c r="R127" s="56">
        <f t="shared" si="241"/>
        <v>1.5146696952489114</v>
      </c>
      <c r="S127" s="208">
        <f t="shared" si="235"/>
        <v>-0.84734708150673477</v>
      </c>
    </row>
    <row r="128" spans="1:19" ht="20.100000000000001" customHeight="1" thickBot="1">
      <c r="A128" s="16"/>
      <c r="C128" t="s">
        <v>104</v>
      </c>
      <c r="D128" s="52">
        <f t="shared" ref="D128:J128" si="242">(D85/D41)*10</f>
        <v>0.32242959420117645</v>
      </c>
      <c r="E128" s="56">
        <f t="shared" si="242"/>
        <v>1.5469179127250534</v>
      </c>
      <c r="F128" s="56">
        <f t="shared" si="242"/>
        <v>5.8791208791208796</v>
      </c>
      <c r="G128" s="56">
        <f t="shared" si="242"/>
        <v>1.9173204258385566</v>
      </c>
      <c r="H128" s="56">
        <f t="shared" si="242"/>
        <v>7.7790982174065002</v>
      </c>
      <c r="I128" s="56">
        <f t="shared" si="242"/>
        <v>3.6507004310344824</v>
      </c>
      <c r="J128" s="56">
        <f t="shared" si="242"/>
        <v>12.205607476635512</v>
      </c>
      <c r="K128" s="56"/>
      <c r="L128" s="56"/>
      <c r="M128" s="56"/>
      <c r="N128" s="56"/>
      <c r="O128" s="56">
        <f t="shared" si="240"/>
        <v>5.3509893455098929</v>
      </c>
      <c r="P128" s="56">
        <f t="shared" ref="P128:R128" si="243">(P85/P41)*10</f>
        <v>4.0775956284153008</v>
      </c>
      <c r="Q128" s="56">
        <f t="shared" si="243"/>
        <v>4.6695183776932829</v>
      </c>
      <c r="R128" s="56">
        <f t="shared" si="243"/>
        <v>5.4265666845206217</v>
      </c>
      <c r="S128" s="208">
        <f t="shared" si="235"/>
        <v>0.16212556533535191</v>
      </c>
    </row>
    <row r="129" spans="1:19" ht="20.100000000000001" customHeight="1" thickBot="1">
      <c r="A129" s="42"/>
      <c r="B129" s="43" t="s">
        <v>47</v>
      </c>
      <c r="C129" s="43"/>
      <c r="D129" s="54">
        <f t="shared" ref="D129:L129" si="244">(D86/D42)*10</f>
        <v>2.4501915225111355</v>
      </c>
      <c r="E129" s="160">
        <f t="shared" si="244"/>
        <v>4.6474993568549747</v>
      </c>
      <c r="F129" s="160">
        <f t="shared" si="244"/>
        <v>4.1005334903977388</v>
      </c>
      <c r="G129" s="160">
        <f t="shared" si="244"/>
        <v>1.3699400113457201</v>
      </c>
      <c r="H129" s="160">
        <f t="shared" si="244"/>
        <v>5.692765143882335</v>
      </c>
      <c r="I129" s="160">
        <f t="shared" si="244"/>
        <v>2.5773314427918272</v>
      </c>
      <c r="J129" s="160">
        <f t="shared" si="244"/>
        <v>8.4808713345704216</v>
      </c>
      <c r="K129" s="160">
        <f t="shared" si="244"/>
        <v>16.688481708687149</v>
      </c>
      <c r="L129" s="160">
        <f t="shared" si="244"/>
        <v>3.6583320240620774</v>
      </c>
      <c r="M129" s="160">
        <f t="shared" ref="M129:N132" si="245">(M86/M42)*10</f>
        <v>2.7561687148127296</v>
      </c>
      <c r="N129" s="160">
        <f t="shared" si="245"/>
        <v>2.6172746536194049</v>
      </c>
      <c r="O129" s="160">
        <f t="shared" ref="O129" si="246">(O86/O42)*10</f>
        <v>4.4278292926118281</v>
      </c>
      <c r="P129" s="160">
        <f t="shared" ref="P129:R129" si="247">(P86/P42)*10</f>
        <v>5.4596365097857777</v>
      </c>
      <c r="Q129" s="160">
        <f t="shared" si="247"/>
        <v>13.842997159014619</v>
      </c>
      <c r="R129" s="160">
        <f t="shared" si="247"/>
        <v>21.749740644237846</v>
      </c>
      <c r="S129" s="28">
        <f t="shared" si="235"/>
        <v>0.57117280271016468</v>
      </c>
    </row>
    <row r="130" spans="1:19" ht="20.100000000000001" customHeight="1">
      <c r="A130" s="16"/>
      <c r="C130" t="s">
        <v>95</v>
      </c>
      <c r="D130" s="52">
        <f t="shared" ref="D130:L130" si="248">(D87/D43)*10</f>
        <v>2.4565415990617119</v>
      </c>
      <c r="E130" s="56">
        <f t="shared" si="248"/>
        <v>4.6440441365641716</v>
      </c>
      <c r="F130" s="56">
        <f t="shared" si="248"/>
        <v>7.3625219205292503</v>
      </c>
      <c r="G130" s="56">
        <f t="shared" si="248"/>
        <v>7.9493555912498053</v>
      </c>
      <c r="H130" s="56">
        <f t="shared" si="248"/>
        <v>10.400693384476581</v>
      </c>
      <c r="I130" s="56">
        <f t="shared" si="248"/>
        <v>11.057150497472666</v>
      </c>
      <c r="J130" s="56">
        <f t="shared" si="248"/>
        <v>14.791917797173909</v>
      </c>
      <c r="K130" s="56">
        <f t="shared" si="248"/>
        <v>16.953154971140908</v>
      </c>
      <c r="L130" s="56">
        <f t="shared" si="248"/>
        <v>4.1295174640656036</v>
      </c>
      <c r="M130" s="56">
        <f t="shared" si="245"/>
        <v>3.7453842664142458</v>
      </c>
      <c r="N130" s="56">
        <f t="shared" si="245"/>
        <v>5.4723800032867196</v>
      </c>
      <c r="O130" s="56">
        <f t="shared" ref="O130" si="249">(O87/O43)*10</f>
        <v>7.0242858259370493</v>
      </c>
      <c r="P130" s="56">
        <f t="shared" ref="P130:R130" si="250">(P87/P43)*10</f>
        <v>12.142153930390084</v>
      </c>
      <c r="Q130" s="56">
        <f t="shared" si="250"/>
        <v>19.489643769633169</v>
      </c>
      <c r="R130" s="56">
        <f t="shared" si="250"/>
        <v>21.846125896822347</v>
      </c>
      <c r="S130" s="208">
        <f t="shared" si="235"/>
        <v>0.12090945093931449</v>
      </c>
    </row>
    <row r="131" spans="1:19" ht="20.100000000000001" customHeight="1">
      <c r="A131" s="16"/>
      <c r="C131" t="s">
        <v>117</v>
      </c>
      <c r="D131" s="52"/>
      <c r="E131" s="56"/>
      <c r="F131" s="56"/>
      <c r="G131" s="56"/>
      <c r="H131" s="56"/>
      <c r="I131" s="56"/>
      <c r="J131" s="56"/>
      <c r="K131" s="56">
        <f t="shared" ref="K131:L131" si="251">(K88/K44)*10</f>
        <v>6.4017794096878973</v>
      </c>
      <c r="L131" s="56">
        <f t="shared" si="251"/>
        <v>3.7645848119233505</v>
      </c>
      <c r="M131" s="56">
        <f t="shared" si="245"/>
        <v>0.73871373879082181</v>
      </c>
      <c r="N131" s="56">
        <f t="shared" si="245"/>
        <v>0.75465115429780849</v>
      </c>
      <c r="O131" s="56">
        <f t="shared" ref="O131" si="252">(O88/O44)*10</f>
        <v>1.0818583642194022</v>
      </c>
      <c r="P131" s="56">
        <f t="shared" ref="P131:R131" si="253">(P88/P44)*10</f>
        <v>0.9888983663222507</v>
      </c>
      <c r="Q131" s="56">
        <f t="shared" si="253"/>
        <v>1.6673074584104761</v>
      </c>
      <c r="R131" s="56">
        <f t="shared" si="253"/>
        <v>16.042589078642212</v>
      </c>
      <c r="S131" s="208">
        <f t="shared" si="235"/>
        <v>8.6218540843908773</v>
      </c>
    </row>
    <row r="132" spans="1:19" ht="20.100000000000001" customHeight="1" thickBot="1">
      <c r="A132" s="34"/>
      <c r="B132" s="15"/>
      <c r="C132" s="99" t="s">
        <v>104</v>
      </c>
      <c r="D132" s="53">
        <f t="shared" ref="D132:L132" si="254">(D89/D45)*10</f>
        <v>1.7575410774135536</v>
      </c>
      <c r="E132" s="57">
        <f t="shared" si="254"/>
        <v>65.083333333333343</v>
      </c>
      <c r="F132" s="57">
        <f t="shared" si="254"/>
        <v>0.69086581202273778</v>
      </c>
      <c r="G132" s="57">
        <f t="shared" si="254"/>
        <v>0.66865777352029987</v>
      </c>
      <c r="H132" s="57">
        <f t="shared" si="254"/>
        <v>0.70003931385291807</v>
      </c>
      <c r="I132" s="57">
        <f t="shared" si="254"/>
        <v>0.46918006938558132</v>
      </c>
      <c r="J132" s="57">
        <f t="shared" si="254"/>
        <v>0.59733719429668553</v>
      </c>
      <c r="K132" s="57">
        <f t="shared" si="254"/>
        <v>3.8017309205350114</v>
      </c>
      <c r="L132" s="57">
        <f t="shared" si="254"/>
        <v>0.8453260612901925</v>
      </c>
      <c r="M132" s="57">
        <f t="shared" si="245"/>
        <v>0.77069963214995085</v>
      </c>
      <c r="N132" s="57">
        <f t="shared" si="245"/>
        <v>1.0519537325955184</v>
      </c>
      <c r="O132" s="57">
        <f t="shared" ref="O132" si="255">(O89/O45)*10</f>
        <v>0.75537270665021705</v>
      </c>
      <c r="P132" s="57">
        <f t="shared" ref="P132:R132" si="256">(P89/P45)*10</f>
        <v>0.64540323439473002</v>
      </c>
      <c r="Q132" s="57">
        <f t="shared" si="256"/>
        <v>50.778546712802772</v>
      </c>
      <c r="R132" s="57">
        <f t="shared" si="256"/>
        <v>52.375000000000007</v>
      </c>
      <c r="S132" s="209">
        <f t="shared" si="235"/>
        <v>3.1439522998296485E-2</v>
      </c>
    </row>
  </sheetData>
  <customSheetViews>
    <customSheetView guid="{D2454DF7-9151-402B-B9E4-208D72282370}" showGridLines="0" fitToPage="1" hiddenColumns="1">
      <selection activeCell="Q14" sqref="Q14"/>
      <pageMargins left="0.31496062992125984" right="0.31496062992125984" top="0.35433070866141736" bottom="0.35433070866141736" header="0.31496062992125984" footer="0.31496062992125984"/>
      <printOptions horizontalCentered="1"/>
      <pageSetup paperSize="9" scale="58" orientation="portrait" r:id="rId1"/>
    </customSheetView>
  </customSheetViews>
  <mergeCells count="25">
    <mergeCell ref="B11:C11"/>
    <mergeCell ref="B21:C21"/>
    <mergeCell ref="B31:C31"/>
    <mergeCell ref="U4:AB4"/>
    <mergeCell ref="U5:AB5"/>
    <mergeCell ref="A4:C6"/>
    <mergeCell ref="S4:S6"/>
    <mergeCell ref="D4:R4"/>
    <mergeCell ref="D5:R5"/>
    <mergeCell ref="B98:C98"/>
    <mergeCell ref="B108:C108"/>
    <mergeCell ref="B118:C118"/>
    <mergeCell ref="B75:C75"/>
    <mergeCell ref="U48:AB48"/>
    <mergeCell ref="U49:AB49"/>
    <mergeCell ref="A91:C93"/>
    <mergeCell ref="D91:R91"/>
    <mergeCell ref="S91:S93"/>
    <mergeCell ref="D92:R92"/>
    <mergeCell ref="A48:C50"/>
    <mergeCell ref="D48:R48"/>
    <mergeCell ref="S48:S50"/>
    <mergeCell ref="B55:C55"/>
    <mergeCell ref="B65:C65"/>
    <mergeCell ref="D49:R49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8" orientation="portrait" r:id="rId2"/>
  <ignoredErrors>
    <ignoredError sqref="S31:S34 D75:L78 D32:D33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9" id="{186F22EB-861C-4CAF-8927-7E7B1567D06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S7:S13 S17:S45</xm:sqref>
        </x14:conditionalFormatting>
        <x14:conditionalFormatting xmlns:xm="http://schemas.microsoft.com/office/excel/2006/main">
          <x14:cfRule type="iconSet" priority="7" id="{36AEDAF9-EBE4-4490-81FC-3E12FF0BC0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S14:S16</xm:sqref>
        </x14:conditionalFormatting>
        <x14:conditionalFormatting xmlns:xm="http://schemas.microsoft.com/office/excel/2006/main">
          <x14:cfRule type="iconSet" priority="6" id="{686EBA0B-FB03-4F75-8502-A8973B049F6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S51:S57 S61:S89</xm:sqref>
        </x14:conditionalFormatting>
        <x14:conditionalFormatting xmlns:xm="http://schemas.microsoft.com/office/excel/2006/main">
          <x14:cfRule type="iconSet" priority="5" id="{852CCF1A-0AF3-4CA6-8CA0-79BD9E685A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S58:S60</xm:sqref>
        </x14:conditionalFormatting>
        <x14:conditionalFormatting xmlns:xm="http://schemas.microsoft.com/office/excel/2006/main">
          <x14:cfRule type="iconSet" priority="2" id="{2EB32231-E0A1-4677-B155-5AD61C4C29D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S94:S100 S104:S132</xm:sqref>
        </x14:conditionalFormatting>
        <x14:conditionalFormatting xmlns:xm="http://schemas.microsoft.com/office/excel/2006/main">
          <x14:cfRule type="iconSet" priority="1" id="{3621560B-7F69-4FF8-95F0-0E6CAE511B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S101:S103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81"/>
  <sheetViews>
    <sheetView showGridLines="0" topLeftCell="E13" zoomScaleNormal="100" workbookViewId="0">
      <selection activeCell="O28" sqref="O28"/>
    </sheetView>
  </sheetViews>
  <sheetFormatPr defaultRowHeight="15"/>
  <cols>
    <col min="1" max="1" width="36.7109375" customWidth="1"/>
    <col min="2" max="4" width="9.140625" customWidth="1"/>
    <col min="17" max="17" width="11" customWidth="1"/>
    <col min="18" max="18" width="1.42578125" customWidth="1"/>
    <col min="19" max="19" width="26.7109375" hidden="1" customWidth="1"/>
    <col min="20" max="20" width="9.140625" customWidth="1"/>
    <col min="27" max="27" width="9.140625" customWidth="1"/>
    <col min="28" max="28" width="1.42578125" customWidth="1"/>
    <col min="29" max="31" width="9.140625" customWidth="1"/>
    <col min="39" max="39" width="11" customWidth="1"/>
  </cols>
  <sheetData>
    <row r="1" spans="1:27" ht="15.75">
      <c r="A1" s="10" t="s">
        <v>141</v>
      </c>
      <c r="B1" s="10"/>
      <c r="C1" s="10"/>
      <c r="D1" s="10"/>
    </row>
    <row r="3" spans="1:27" ht="8.25" customHeight="1" thickBot="1"/>
    <row r="4" spans="1:27">
      <c r="A4" s="495" t="s">
        <v>20</v>
      </c>
      <c r="B4" s="525" t="s">
        <v>18</v>
      </c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22"/>
      <c r="Q4" s="518" t="s">
        <v>166</v>
      </c>
      <c r="S4" s="498" t="s">
        <v>29</v>
      </c>
      <c r="T4" s="504" t="s">
        <v>111</v>
      </c>
      <c r="U4" s="505"/>
      <c r="V4" s="505"/>
      <c r="W4" s="506"/>
      <c r="X4" s="506"/>
      <c r="Y4" s="506"/>
      <c r="Z4" s="506"/>
      <c r="AA4" s="507"/>
    </row>
    <row r="5" spans="1:27" ht="15.75" customHeight="1">
      <c r="A5" s="512"/>
      <c r="B5" s="523" t="s">
        <v>67</v>
      </c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24"/>
      <c r="Q5" s="519"/>
      <c r="S5" s="499"/>
      <c r="T5" s="508" t="s">
        <v>67</v>
      </c>
      <c r="U5" s="509"/>
      <c r="V5" s="509"/>
      <c r="W5" s="510"/>
      <c r="X5" s="510"/>
      <c r="Y5" s="510"/>
      <c r="Z5" s="510"/>
      <c r="AA5" s="511"/>
    </row>
    <row r="6" spans="1:27" ht="21.75" customHeight="1" thickBot="1">
      <c r="A6" s="512"/>
      <c r="B6" s="61">
        <v>2010</v>
      </c>
      <c r="C6" s="62">
        <v>2011</v>
      </c>
      <c r="D6" s="62">
        <v>2012</v>
      </c>
      <c r="E6" s="62">
        <v>2013</v>
      </c>
      <c r="F6" s="62">
        <v>2014</v>
      </c>
      <c r="G6" s="62">
        <v>2015</v>
      </c>
      <c r="H6" s="62">
        <v>2016</v>
      </c>
      <c r="I6" s="62">
        <v>2017</v>
      </c>
      <c r="J6" s="62">
        <v>2018</v>
      </c>
      <c r="K6" s="62">
        <v>2019</v>
      </c>
      <c r="L6" s="62">
        <v>2020</v>
      </c>
      <c r="M6" s="62">
        <v>2021</v>
      </c>
      <c r="N6" s="62">
        <v>2022</v>
      </c>
      <c r="O6" s="62">
        <v>2023</v>
      </c>
      <c r="P6" s="94">
        <v>2024</v>
      </c>
      <c r="Q6" s="520"/>
      <c r="S6" s="499"/>
      <c r="T6" s="65">
        <v>2010</v>
      </c>
      <c r="U6" s="62">
        <v>2015</v>
      </c>
      <c r="V6" s="62">
        <v>2019</v>
      </c>
      <c r="W6" s="337">
        <v>2020</v>
      </c>
      <c r="X6" s="337">
        <v>2021</v>
      </c>
      <c r="Y6" s="337">
        <v>2022</v>
      </c>
      <c r="Z6" s="337">
        <v>2023</v>
      </c>
      <c r="AA6" s="250">
        <v>2024</v>
      </c>
    </row>
    <row r="7" spans="1:27" ht="20.100000000000001" customHeight="1">
      <c r="A7" s="16" t="s">
        <v>30</v>
      </c>
      <c r="B7" s="17">
        <v>5067.8500000000004</v>
      </c>
      <c r="C7" s="26">
        <v>2090.8700000000003</v>
      </c>
      <c r="D7" s="26">
        <v>1744.21</v>
      </c>
      <c r="E7" s="26">
        <v>2815.56</v>
      </c>
      <c r="F7" s="26">
        <v>2958.2199999999993</v>
      </c>
      <c r="G7" s="26">
        <v>1564.3399999999995</v>
      </c>
      <c r="H7" s="26">
        <v>2470.5300000000007</v>
      </c>
      <c r="I7" s="26">
        <v>2251.59</v>
      </c>
      <c r="J7" s="26">
        <v>2316.86</v>
      </c>
      <c r="K7" s="26">
        <v>2559.9399999999996</v>
      </c>
      <c r="L7" s="26">
        <v>16361.730000000001</v>
      </c>
      <c r="M7" s="26">
        <v>11163.02</v>
      </c>
      <c r="N7" s="26">
        <v>13277.779999999995</v>
      </c>
      <c r="O7" s="26">
        <v>5524.5000000000018</v>
      </c>
      <c r="P7" s="39">
        <v>2897.87</v>
      </c>
      <c r="Q7" s="24">
        <f t="shared" ref="Q7:Q19" si="0">(P7-O7)/O7</f>
        <v>-0.47545117205176957</v>
      </c>
      <c r="S7" s="1" t="s">
        <v>33</v>
      </c>
      <c r="T7" s="220">
        <f>B7/$B$19</f>
        <v>9.7751626750559151E-2</v>
      </c>
      <c r="U7" s="307">
        <f t="shared" ref="U7:U18" si="1">G7/$G$19</f>
        <v>4.6980422071194072E-2</v>
      </c>
      <c r="V7" s="307">
        <f>K7/$K$19</f>
        <v>7.2629787649355612E-2</v>
      </c>
      <c r="W7" s="307">
        <f>L7/$L$19</f>
        <v>0.30641114379650458</v>
      </c>
      <c r="X7" s="307">
        <f>M7/$M$19</f>
        <v>0.25423716461046875</v>
      </c>
      <c r="Y7" s="307">
        <f>N7/$N$19</f>
        <v>0.32088069410751963</v>
      </c>
      <c r="Z7" s="307">
        <f>O7/$O$19</f>
        <v>0.31668626190977101</v>
      </c>
      <c r="AA7" s="427">
        <f>P7/$P$19</f>
        <v>6.2465510938205931E-2</v>
      </c>
    </row>
    <row r="8" spans="1:27" ht="20.100000000000001" customHeight="1">
      <c r="A8" s="16" t="s">
        <v>40</v>
      </c>
      <c r="B8" s="17">
        <v>39780.32</v>
      </c>
      <c r="C8" s="26">
        <v>2288.04</v>
      </c>
      <c r="D8" s="26">
        <v>6754.09</v>
      </c>
      <c r="E8" s="26">
        <v>46176.51</v>
      </c>
      <c r="F8" s="26">
        <v>23698.469999999998</v>
      </c>
      <c r="G8" s="26">
        <v>28954.080000000002</v>
      </c>
      <c r="H8" s="26">
        <v>14808.689999999999</v>
      </c>
      <c r="I8" s="26">
        <v>11697.659999999998</v>
      </c>
      <c r="J8" s="26">
        <v>29028.989999999994</v>
      </c>
      <c r="K8" s="26">
        <v>29208.659999999989</v>
      </c>
      <c r="L8" s="26">
        <v>33909.050000000003</v>
      </c>
      <c r="M8" s="26">
        <v>28860.899999999998</v>
      </c>
      <c r="N8" s="26">
        <v>20986.199999999993</v>
      </c>
      <c r="O8" s="26">
        <v>7797.3700000000017</v>
      </c>
      <c r="P8" s="39">
        <v>39347.609999999993</v>
      </c>
      <c r="Q8" s="27">
        <f t="shared" si="0"/>
        <v>4.0462668822949253</v>
      </c>
      <c r="S8" s="1" t="s">
        <v>31</v>
      </c>
      <c r="T8" s="220">
        <f t="shared" ref="T8:T18" si="2">B8/$B$19</f>
        <v>0.76730585803798512</v>
      </c>
      <c r="U8" s="307">
        <f t="shared" si="1"/>
        <v>0.86955195103565686</v>
      </c>
      <c r="V8" s="307">
        <f t="shared" ref="V8:V18" si="3">K8/$K$19</f>
        <v>0.82869863095315788</v>
      </c>
      <c r="W8" s="307">
        <f t="shared" ref="W8:W18" si="4">L8/$L$19</f>
        <v>0.63502519571908733</v>
      </c>
      <c r="X8" s="307">
        <f t="shared" ref="X8:X18" si="5">M8/$M$19</f>
        <v>0.6573054051776559</v>
      </c>
      <c r="Y8" s="307">
        <f t="shared" ref="Y8:Y18" si="6">N8/$N$19</f>
        <v>0.5071680975795072</v>
      </c>
      <c r="Z8" s="307">
        <f t="shared" ref="Z8:Z18" si="7">O8/$O$19</f>
        <v>0.4469761893433597</v>
      </c>
      <c r="AA8" s="427">
        <f t="shared" ref="AA8:AA18" si="8">P8/$P$19</f>
        <v>0.84816384546141155</v>
      </c>
    </row>
    <row r="9" spans="1:27" ht="20.100000000000001" customHeight="1">
      <c r="A9" s="16" t="s">
        <v>97</v>
      </c>
      <c r="B9" s="17">
        <v>2976.27</v>
      </c>
      <c r="C9" s="26">
        <v>854.63999999999987</v>
      </c>
      <c r="D9" s="26">
        <v>515.1400000000001</v>
      </c>
      <c r="E9" s="26">
        <v>292.85999999999996</v>
      </c>
      <c r="F9" s="26">
        <v>761.11999999999989</v>
      </c>
      <c r="G9" s="26">
        <v>943.64999999999986</v>
      </c>
      <c r="H9" s="26">
        <v>1448.82</v>
      </c>
      <c r="I9" s="26">
        <v>989.99999999999989</v>
      </c>
      <c r="J9" s="26">
        <v>1253.7200000000003</v>
      </c>
      <c r="K9" s="26">
        <v>934.49000000000012</v>
      </c>
      <c r="L9" s="26">
        <v>524.44000000000005</v>
      </c>
      <c r="M9" s="26">
        <v>795.85000000000014</v>
      </c>
      <c r="N9" s="26">
        <v>1730.5400000000002</v>
      </c>
      <c r="O9" s="26">
        <v>1710.8700000000001</v>
      </c>
      <c r="P9" s="39">
        <v>1693.08</v>
      </c>
      <c r="Q9" s="27">
        <f t="shared" si="0"/>
        <v>-1.0398218450262259E-2</v>
      </c>
      <c r="S9" s="1" t="s">
        <v>36</v>
      </c>
      <c r="T9" s="220">
        <f t="shared" si="2"/>
        <v>5.7408019998399056E-2</v>
      </c>
      <c r="U9" s="307">
        <f t="shared" si="1"/>
        <v>2.8339795241112735E-2</v>
      </c>
      <c r="V9" s="307">
        <f t="shared" si="3"/>
        <v>2.651304728253254E-2</v>
      </c>
      <c r="W9" s="307">
        <f t="shared" si="4"/>
        <v>9.8213489803730333E-3</v>
      </c>
      <c r="X9" s="307">
        <f t="shared" si="5"/>
        <v>1.8125439841121988E-2</v>
      </c>
      <c r="Y9" s="307">
        <f t="shared" si="6"/>
        <v>4.1821515071105812E-2</v>
      </c>
      <c r="Z9" s="307">
        <f t="shared" si="7"/>
        <v>9.807385734701235E-2</v>
      </c>
      <c r="AA9" s="427">
        <f t="shared" si="8"/>
        <v>3.6495462963920984E-2</v>
      </c>
    </row>
    <row r="10" spans="1:27" ht="20.100000000000001" customHeight="1">
      <c r="A10" s="16" t="s">
        <v>36</v>
      </c>
      <c r="B10" s="17">
        <v>2816.1299999999997</v>
      </c>
      <c r="C10" s="26">
        <v>2123.7599999999998</v>
      </c>
      <c r="D10" s="26">
        <v>2463.4600000000005</v>
      </c>
      <c r="E10" s="26">
        <v>2859.3100000000009</v>
      </c>
      <c r="F10" s="26">
        <v>1489.7199999999998</v>
      </c>
      <c r="G10" s="26">
        <v>1312.84</v>
      </c>
      <c r="H10" s="26">
        <v>1387.8899999999999</v>
      </c>
      <c r="I10" s="26">
        <v>2098.5300000000002</v>
      </c>
      <c r="J10" s="26">
        <v>1301.6499999999999</v>
      </c>
      <c r="K10" s="26">
        <v>1703.86</v>
      </c>
      <c r="L10" s="26">
        <v>2136.06</v>
      </c>
      <c r="M10" s="26">
        <v>2506.1899999999996</v>
      </c>
      <c r="N10" s="26">
        <v>4497.2299999999996</v>
      </c>
      <c r="O10" s="26">
        <v>1485.43</v>
      </c>
      <c r="P10" s="39">
        <v>1243.4600000000003</v>
      </c>
      <c r="Q10" s="27">
        <f t="shared" si="0"/>
        <v>-0.16289559252203051</v>
      </c>
      <c r="S10" s="1" t="s">
        <v>37</v>
      </c>
      <c r="T10" s="220">
        <f t="shared" si="2"/>
        <v>5.4319146904713456E-2</v>
      </c>
      <c r="U10" s="307">
        <f t="shared" si="1"/>
        <v>3.9427347834835424E-2</v>
      </c>
      <c r="V10" s="307">
        <f t="shared" si="3"/>
        <v>4.8341363463296434E-2</v>
      </c>
      <c r="W10" s="307">
        <f t="shared" si="4"/>
        <v>4.0002651786697464E-2</v>
      </c>
      <c r="X10" s="307">
        <f t="shared" si="5"/>
        <v>5.7078338977723818E-2</v>
      </c>
      <c r="Y10" s="307">
        <f t="shared" si="6"/>
        <v>0.10868340068604548</v>
      </c>
      <c r="Z10" s="307">
        <f t="shared" si="7"/>
        <v>8.5150741972781427E-2</v>
      </c>
      <c r="AA10" s="427">
        <f t="shared" si="8"/>
        <v>2.6803605486519951E-2</v>
      </c>
    </row>
    <row r="11" spans="1:27" ht="20.100000000000001" customHeight="1">
      <c r="A11" s="16" t="s">
        <v>171</v>
      </c>
      <c r="B11" s="17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>
        <v>65.150000000000006</v>
      </c>
      <c r="N11" s="26">
        <v>46.04</v>
      </c>
      <c r="O11" s="26">
        <v>34.910000000000004</v>
      </c>
      <c r="P11" s="39">
        <v>43.69</v>
      </c>
      <c r="Q11" s="27">
        <f t="shared" si="0"/>
        <v>0.2515038670867944</v>
      </c>
      <c r="S11" s="1" t="s">
        <v>38</v>
      </c>
      <c r="T11" s="220">
        <f t="shared" si="2"/>
        <v>0</v>
      </c>
      <c r="U11" s="307">
        <f t="shared" si="1"/>
        <v>0</v>
      </c>
      <c r="V11" s="307">
        <f t="shared" si="3"/>
        <v>0</v>
      </c>
      <c r="W11" s="307">
        <f t="shared" si="4"/>
        <v>0</v>
      </c>
      <c r="X11" s="307">
        <f t="shared" si="5"/>
        <v>1.4837876555244046E-3</v>
      </c>
      <c r="Y11" s="307">
        <f t="shared" si="6"/>
        <v>1.1126368381393734E-3</v>
      </c>
      <c r="Z11" s="307">
        <f t="shared" si="7"/>
        <v>2.0011797272640242E-3</v>
      </c>
      <c r="AA11" s="427">
        <f t="shared" si="8"/>
        <v>9.417669436138326E-4</v>
      </c>
    </row>
    <row r="12" spans="1:27" ht="20.100000000000001" customHeight="1">
      <c r="A12" s="16" t="s">
        <v>144</v>
      </c>
      <c r="B12" s="17">
        <v>748.04</v>
      </c>
      <c r="C12" s="26">
        <v>195.22</v>
      </c>
      <c r="D12" s="26">
        <v>35.619999999999997</v>
      </c>
      <c r="E12" s="26">
        <v>34.099999999999994</v>
      </c>
      <c r="F12" s="26">
        <v>20.05</v>
      </c>
      <c r="G12" s="26">
        <v>119.37</v>
      </c>
      <c r="H12" s="26">
        <v>154.01</v>
      </c>
      <c r="I12" s="26">
        <v>86.600000000000009</v>
      </c>
      <c r="J12" s="26">
        <v>55.710000000000015</v>
      </c>
      <c r="K12" s="26">
        <v>27.689999999999998</v>
      </c>
      <c r="L12" s="26">
        <v>81.19</v>
      </c>
      <c r="M12" s="26">
        <v>146.01</v>
      </c>
      <c r="N12" s="26">
        <v>172.98000000000002</v>
      </c>
      <c r="O12" s="26">
        <v>62.15</v>
      </c>
      <c r="P12" s="39">
        <v>27.250000000000004</v>
      </c>
      <c r="Q12" s="27">
        <f t="shared" si="0"/>
        <v>-0.56154465004022514</v>
      </c>
      <c r="S12" s="1" t="s">
        <v>30</v>
      </c>
      <c r="T12" s="220">
        <f t="shared" si="2"/>
        <v>1.4428628880982716E-2</v>
      </c>
      <c r="U12" s="307">
        <f t="shared" si="1"/>
        <v>3.5849322926208107E-3</v>
      </c>
      <c r="V12" s="307">
        <f t="shared" si="3"/>
        <v>7.8561170184092487E-4</v>
      </c>
      <c r="W12" s="307">
        <f t="shared" si="4"/>
        <v>1.5204700703922019E-3</v>
      </c>
      <c r="X12" s="307">
        <f t="shared" si="5"/>
        <v>3.3253696942919151E-3</v>
      </c>
      <c r="Y12" s="307">
        <f t="shared" si="6"/>
        <v>4.18036316814398E-3</v>
      </c>
      <c r="Z12" s="307">
        <f t="shared" si="7"/>
        <v>3.5626846190048439E-3</v>
      </c>
      <c r="AA12" s="427">
        <f t="shared" si="8"/>
        <v>5.8739183367994836E-4</v>
      </c>
    </row>
    <row r="13" spans="1:27" ht="20.100000000000001" customHeight="1">
      <c r="A13" s="16" t="s">
        <v>38</v>
      </c>
      <c r="B13" s="17"/>
      <c r="C13" s="26"/>
      <c r="D13" s="26">
        <v>9</v>
      </c>
      <c r="E13" s="26"/>
      <c r="F13" s="26">
        <v>0.01</v>
      </c>
      <c r="G13" s="26"/>
      <c r="H13" s="26"/>
      <c r="I13" s="26"/>
      <c r="J13" s="26">
        <v>86.85</v>
      </c>
      <c r="K13" s="26"/>
      <c r="L13" s="26">
        <v>28.11</v>
      </c>
      <c r="M13" s="26">
        <v>114.81</v>
      </c>
      <c r="N13" s="26">
        <v>15.029999999999998</v>
      </c>
      <c r="O13" s="26">
        <v>194.42000000000004</v>
      </c>
      <c r="P13" s="39">
        <v>109.96000000000001</v>
      </c>
      <c r="Q13" s="27">
        <f t="shared" si="0"/>
        <v>-0.43442032712683887</v>
      </c>
      <c r="S13" s="1" t="s">
        <v>39</v>
      </c>
      <c r="T13" s="220">
        <f t="shared" si="2"/>
        <v>0</v>
      </c>
      <c r="U13" s="307">
        <f t="shared" si="1"/>
        <v>0</v>
      </c>
      <c r="V13" s="307">
        <f t="shared" si="3"/>
        <v>0</v>
      </c>
      <c r="W13" s="307">
        <f t="shared" si="4"/>
        <v>5.2642460498490945E-4</v>
      </c>
      <c r="X13" s="307">
        <f t="shared" si="5"/>
        <v>2.6147914156677953E-3</v>
      </c>
      <c r="Y13" s="307">
        <f t="shared" si="6"/>
        <v>3.6322614416235406E-4</v>
      </c>
      <c r="Z13" s="307">
        <f t="shared" si="7"/>
        <v>1.1144925882975413E-2</v>
      </c>
      <c r="AA13" s="427">
        <f t="shared" si="8"/>
        <v>2.3702607717962245E-3</v>
      </c>
    </row>
    <row r="14" spans="1:27" ht="20.100000000000001" customHeight="1">
      <c r="A14" s="16" t="s">
        <v>35</v>
      </c>
      <c r="B14" s="17">
        <v>32.57</v>
      </c>
      <c r="C14" s="26">
        <v>0.22</v>
      </c>
      <c r="D14" s="26">
        <v>0.88</v>
      </c>
      <c r="E14" s="26">
        <v>24.43</v>
      </c>
      <c r="F14" s="26">
        <v>44.33</v>
      </c>
      <c r="G14" s="26">
        <v>48.289999999999992</v>
      </c>
      <c r="H14" s="26">
        <v>107.78</v>
      </c>
      <c r="I14" s="26">
        <v>65.089999999999989</v>
      </c>
      <c r="J14" s="26">
        <v>121.64999999999999</v>
      </c>
      <c r="K14" s="26">
        <v>65.63</v>
      </c>
      <c r="L14" s="26">
        <v>94.45</v>
      </c>
      <c r="M14" s="26">
        <v>60.000000000000007</v>
      </c>
      <c r="N14" s="26">
        <v>43.11</v>
      </c>
      <c r="O14" s="26">
        <v>36.1</v>
      </c>
      <c r="P14" s="39">
        <v>49.67</v>
      </c>
      <c r="Q14" s="27">
        <f t="shared" si="0"/>
        <v>0.37590027700831025</v>
      </c>
      <c r="S14" s="1" t="s">
        <v>41</v>
      </c>
      <c r="T14" s="220">
        <f t="shared" si="2"/>
        <v>6.2822902873323227E-4</v>
      </c>
      <c r="U14" s="307">
        <f t="shared" si="1"/>
        <v>1.4502503175895024E-3</v>
      </c>
      <c r="V14" s="307">
        <f t="shared" si="3"/>
        <v>1.8620330802390718E-3</v>
      </c>
      <c r="W14" s="307">
        <f t="shared" si="4"/>
        <v>1.7687941636721702E-3</v>
      </c>
      <c r="X14" s="307">
        <f t="shared" si="5"/>
        <v>1.3664966896617693E-3</v>
      </c>
      <c r="Y14" s="307">
        <f t="shared" si="6"/>
        <v>1.0418282817590875E-3</v>
      </c>
      <c r="Z14" s="307">
        <f t="shared" si="7"/>
        <v>2.0693952493334652E-3</v>
      </c>
      <c r="AA14" s="427">
        <f t="shared" si="8"/>
        <v>1.0706698120691021E-3</v>
      </c>
    </row>
    <row r="15" spans="1:27" ht="20.100000000000001" customHeight="1">
      <c r="A15" s="16" t="s">
        <v>33</v>
      </c>
      <c r="B15" s="17">
        <v>89.03</v>
      </c>
      <c r="C15" s="26">
        <v>0.49000000000000005</v>
      </c>
      <c r="D15" s="26">
        <v>0.25</v>
      </c>
      <c r="E15" s="26">
        <v>0.06</v>
      </c>
      <c r="F15" s="26">
        <v>4.5199999999999996</v>
      </c>
      <c r="G15" s="26">
        <v>52.830000000000005</v>
      </c>
      <c r="H15" s="26">
        <v>0.1</v>
      </c>
      <c r="I15" s="26">
        <v>0.37</v>
      </c>
      <c r="J15" s="26">
        <v>188.13000000000002</v>
      </c>
      <c r="K15" s="26">
        <v>5.5700000000000012</v>
      </c>
      <c r="L15" s="26">
        <v>144.9</v>
      </c>
      <c r="M15" s="26">
        <v>0.19</v>
      </c>
      <c r="N15" s="26">
        <v>0.71</v>
      </c>
      <c r="O15" s="26">
        <v>43.01</v>
      </c>
      <c r="P15" s="39">
        <v>49.980000000000004</v>
      </c>
      <c r="Q15" s="27">
        <f t="shared" si="0"/>
        <v>0.16205533596837959</v>
      </c>
      <c r="S15" s="1" t="s">
        <v>32</v>
      </c>
      <c r="T15" s="220">
        <f t="shared" si="2"/>
        <v>1.7172622176272541E-3</v>
      </c>
      <c r="U15" s="307">
        <f t="shared" si="1"/>
        <v>1.5865960712001124E-3</v>
      </c>
      <c r="V15" s="307">
        <f t="shared" si="3"/>
        <v>1.5803023399255878E-4</v>
      </c>
      <c r="W15" s="307">
        <f t="shared" si="4"/>
        <v>2.7135868111815504E-3</v>
      </c>
      <c r="X15" s="307">
        <f t="shared" si="5"/>
        <v>4.3272395172622693E-6</v>
      </c>
      <c r="Y15" s="307">
        <f t="shared" si="6"/>
        <v>1.7158387382253585E-5</v>
      </c>
      <c r="Z15" s="307">
        <f t="shared" si="7"/>
        <v>2.465503869081228E-3</v>
      </c>
      <c r="AA15" s="427">
        <f t="shared" si="8"/>
        <v>1.0773520677916997E-3</v>
      </c>
    </row>
    <row r="16" spans="1:27" ht="20.100000000000001" customHeight="1">
      <c r="A16" s="16" t="s">
        <v>39</v>
      </c>
      <c r="B16" s="17">
        <v>22.630000000000003</v>
      </c>
      <c r="C16" s="26">
        <v>5.0900000000000007</v>
      </c>
      <c r="D16" s="26">
        <v>25.029999999999998</v>
      </c>
      <c r="E16" s="26">
        <v>10.530000000000001</v>
      </c>
      <c r="F16" s="26">
        <v>4.1399999999999997</v>
      </c>
      <c r="G16" s="26">
        <v>0.69</v>
      </c>
      <c r="H16" s="26">
        <v>23.759999999999998</v>
      </c>
      <c r="I16" s="26">
        <v>42.460000000000008</v>
      </c>
      <c r="J16" s="26">
        <v>10.809999999999999</v>
      </c>
      <c r="K16" s="26">
        <v>25.69</v>
      </c>
      <c r="L16" s="26">
        <v>17.21</v>
      </c>
      <c r="M16" s="26">
        <v>29.36</v>
      </c>
      <c r="N16" s="26">
        <v>46.879999999999995</v>
      </c>
      <c r="O16" s="26">
        <v>9.5899999999999981</v>
      </c>
      <c r="P16" s="39">
        <v>155.13999999999999</v>
      </c>
      <c r="Q16" s="27">
        <f t="shared" si="0"/>
        <v>15.177267987486967</v>
      </c>
      <c r="S16" s="1"/>
      <c r="T16" s="220">
        <f t="shared" si="2"/>
        <v>4.3650055020672543E-4</v>
      </c>
      <c r="U16" s="307">
        <f t="shared" si="1"/>
        <v>2.072215198046711E-5</v>
      </c>
      <c r="V16" s="307">
        <f t="shared" si="3"/>
        <v>7.2886835031756459E-4</v>
      </c>
      <c r="W16" s="307">
        <f t="shared" si="4"/>
        <v>3.2229695666276389E-4</v>
      </c>
      <c r="X16" s="307">
        <f t="shared" si="5"/>
        <v>6.6867238014115904E-4</v>
      </c>
      <c r="Y16" s="307">
        <f t="shared" si="6"/>
        <v>1.1329369020845748E-3</v>
      </c>
      <c r="Z16" s="307">
        <f t="shared" si="7"/>
        <v>5.4973685432431929E-4</v>
      </c>
      <c r="AA16" s="427">
        <f t="shared" si="8"/>
        <v>3.3441456542057674E-3</v>
      </c>
    </row>
    <row r="17" spans="1:28" ht="20.100000000000001" customHeight="1">
      <c r="A17" s="16" t="s">
        <v>34</v>
      </c>
      <c r="B17" s="17">
        <v>19.77</v>
      </c>
      <c r="C17" s="26">
        <v>17.599999999999998</v>
      </c>
      <c r="D17" s="26">
        <v>17.739999999999998</v>
      </c>
      <c r="E17" s="26">
        <v>258.26</v>
      </c>
      <c r="F17" s="26">
        <v>70.830000000000013</v>
      </c>
      <c r="G17" s="26">
        <v>8.2199999999999989</v>
      </c>
      <c r="H17" s="26">
        <v>18.239999999999995</v>
      </c>
      <c r="I17" s="26">
        <v>24.299999999999997</v>
      </c>
      <c r="J17" s="26">
        <v>7.0499999999999989</v>
      </c>
      <c r="K17" s="26">
        <v>105.93</v>
      </c>
      <c r="L17" s="26">
        <v>14.21</v>
      </c>
      <c r="M17" s="26">
        <v>28.91</v>
      </c>
      <c r="N17" s="26">
        <v>281.74999999999994</v>
      </c>
      <c r="O17" s="26">
        <v>36.920000000000009</v>
      </c>
      <c r="P17" s="39">
        <v>80.259999999999977</v>
      </c>
      <c r="Q17" s="27">
        <f t="shared" si="0"/>
        <v>1.1738894907908981</v>
      </c>
      <c r="S17" s="1" t="s">
        <v>35</v>
      </c>
      <c r="T17" s="220">
        <f t="shared" si="2"/>
        <v>3.8133521332686524E-4</v>
      </c>
      <c r="U17" s="307">
        <f t="shared" si="1"/>
        <v>2.4686389750643424E-4</v>
      </c>
      <c r="V17" s="307">
        <f t="shared" si="3"/>
        <v>3.0054116134347847E-3</v>
      </c>
      <c r="W17" s="307">
        <f t="shared" si="4"/>
        <v>2.6611503510621002E-4</v>
      </c>
      <c r="X17" s="307">
        <f t="shared" si="5"/>
        <v>6.5842365496869581E-4</v>
      </c>
      <c r="Y17" s="307">
        <f t="shared" si="6"/>
        <v>6.8089797816196437E-3</v>
      </c>
      <c r="Z17" s="307">
        <f t="shared" si="7"/>
        <v>2.1164009031964422E-3</v>
      </c>
      <c r="AA17" s="427">
        <f t="shared" si="8"/>
        <v>1.7300575622441333E-3</v>
      </c>
    </row>
    <row r="18" spans="1:28" ht="20.100000000000001" customHeight="1" thickBot="1">
      <c r="A18" s="16" t="s">
        <v>70</v>
      </c>
      <c r="B18" s="17">
        <f t="shared" ref="B18:P18" si="9">B19-SUM(B7:B17)</f>
        <v>291.54000000000815</v>
      </c>
      <c r="C18" s="26">
        <f t="shared" si="9"/>
        <v>181.08999999999833</v>
      </c>
      <c r="D18" s="26">
        <f t="shared" si="9"/>
        <v>172.75000000000182</v>
      </c>
      <c r="E18" s="26">
        <f t="shared" si="9"/>
        <v>101.93000000001484</v>
      </c>
      <c r="F18" s="26">
        <f t="shared" si="9"/>
        <v>188.25</v>
      </c>
      <c r="G18" s="26">
        <f t="shared" si="9"/>
        <v>293.38999999999942</v>
      </c>
      <c r="H18" s="26">
        <f t="shared" si="9"/>
        <v>538.87000000001353</v>
      </c>
      <c r="I18" s="26">
        <f t="shared" si="9"/>
        <v>250.20000000000073</v>
      </c>
      <c r="J18" s="26">
        <f t="shared" si="9"/>
        <v>458.39000000001397</v>
      </c>
      <c r="K18" s="26">
        <f t="shared" si="9"/>
        <v>608.95999999999185</v>
      </c>
      <c r="L18" s="26">
        <f t="shared" si="9"/>
        <v>86.610000000000582</v>
      </c>
      <c r="M18" s="26">
        <f t="shared" si="9"/>
        <v>137.50999999999476</v>
      </c>
      <c r="N18" s="26">
        <f t="shared" si="9"/>
        <v>280.93000000001484</v>
      </c>
      <c r="O18" s="26">
        <f t="shared" si="9"/>
        <v>509.44000000000597</v>
      </c>
      <c r="P18" s="39">
        <f t="shared" si="9"/>
        <v>693.55000000001019</v>
      </c>
      <c r="Q18" s="27">
        <f t="shared" si="0"/>
        <v>0.36139682788945127</v>
      </c>
      <c r="S18" s="1" t="s">
        <v>42</v>
      </c>
      <c r="T18" s="220">
        <f t="shared" si="2"/>
        <v>5.6233924174667379E-3</v>
      </c>
      <c r="U18" s="308">
        <f t="shared" si="1"/>
        <v>8.8111190863032381E-3</v>
      </c>
      <c r="V18" s="307">
        <f t="shared" si="3"/>
        <v>1.7277215671832546E-2</v>
      </c>
      <c r="W18" s="307">
        <f t="shared" si="4"/>
        <v>1.6219720753377202E-3</v>
      </c>
      <c r="X18" s="307">
        <f t="shared" si="5"/>
        <v>3.1317826632563787E-3</v>
      </c>
      <c r="Y18" s="307">
        <f t="shared" si="6"/>
        <v>6.7891630525306404E-3</v>
      </c>
      <c r="Z18" s="307">
        <f t="shared" si="7"/>
        <v>2.9203122321896202E-2</v>
      </c>
      <c r="AA18" s="427">
        <f t="shared" si="8"/>
        <v>1.4949930504540701E-2</v>
      </c>
    </row>
    <row r="19" spans="1:28" ht="26.25" customHeight="1" thickBot="1">
      <c r="A19" s="254" t="s">
        <v>43</v>
      </c>
      <c r="B19" s="232">
        <v>51844.149999999994</v>
      </c>
      <c r="C19" s="233">
        <v>7757.0199999999986</v>
      </c>
      <c r="D19" s="233">
        <v>11738.170000000002</v>
      </c>
      <c r="E19" s="233">
        <v>52573.55000000001</v>
      </c>
      <c r="F19" s="233">
        <v>29239.659999999996</v>
      </c>
      <c r="G19" s="233">
        <v>33297.700000000012</v>
      </c>
      <c r="H19" s="233">
        <v>20958.69000000001</v>
      </c>
      <c r="I19" s="233">
        <v>17506.799999999996</v>
      </c>
      <c r="J19" s="233">
        <v>34829.810000000005</v>
      </c>
      <c r="K19" s="233">
        <v>35246.419999999984</v>
      </c>
      <c r="L19" s="233">
        <v>53397.960000000006</v>
      </c>
      <c r="M19" s="233">
        <v>43907.9</v>
      </c>
      <c r="N19" s="233">
        <v>41379.18</v>
      </c>
      <c r="O19" s="233">
        <v>17444.710000000003</v>
      </c>
      <c r="P19" s="235">
        <v>46391.520000000011</v>
      </c>
      <c r="Q19" s="234">
        <f t="shared" si="0"/>
        <v>1.6593460137772427</v>
      </c>
      <c r="R19" s="2"/>
      <c r="S19" s="4" t="s">
        <v>43</v>
      </c>
      <c r="T19" s="255">
        <f>SUM(T7:T18)</f>
        <v>1.0000000000000002</v>
      </c>
      <c r="U19" s="256">
        <f t="shared" ref="U19:AB19" si="10">SUM(U7:U18)</f>
        <v>0.99999999999999956</v>
      </c>
      <c r="V19" s="256">
        <f t="shared" si="10"/>
        <v>0.99999999999999978</v>
      </c>
      <c r="W19" s="256">
        <f t="shared" si="10"/>
        <v>0.99999999999999989</v>
      </c>
      <c r="X19" s="256">
        <f t="shared" si="10"/>
        <v>0.99999999999999989</v>
      </c>
      <c r="Y19" s="256">
        <f t="shared" si="10"/>
        <v>1.0000000000000002</v>
      </c>
      <c r="Z19" s="256">
        <f t="shared" si="10"/>
        <v>1.0000000000000004</v>
      </c>
      <c r="AA19" s="257">
        <f t="shared" si="10"/>
        <v>0.99999999999999989</v>
      </c>
      <c r="AB19">
        <f t="shared" si="10"/>
        <v>0</v>
      </c>
    </row>
    <row r="20" spans="1:28">
      <c r="Q20" s="18"/>
    </row>
    <row r="21" spans="1:28" ht="15.75" thickBot="1"/>
    <row r="22" spans="1:28">
      <c r="A22" s="540" t="s">
        <v>20</v>
      </c>
      <c r="B22" s="528">
        <v>1000</v>
      </c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22"/>
      <c r="Q22" s="518" t="s">
        <v>165</v>
      </c>
      <c r="T22" s="504" t="s">
        <v>111</v>
      </c>
      <c r="U22" s="505"/>
      <c r="V22" s="505"/>
      <c r="W22" s="506"/>
      <c r="X22" s="506"/>
      <c r="Y22" s="506"/>
      <c r="Z22" s="506"/>
      <c r="AA22" s="507"/>
    </row>
    <row r="23" spans="1:28" ht="15.75" customHeight="1">
      <c r="A23" s="541"/>
      <c r="B23" s="527" t="str">
        <f>B5</f>
        <v>jan - dez</v>
      </c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24"/>
      <c r="Q23" s="519"/>
      <c r="T23" s="508" t="s">
        <v>67</v>
      </c>
      <c r="U23" s="509"/>
      <c r="V23" s="509"/>
      <c r="W23" s="510"/>
      <c r="X23" s="510"/>
      <c r="Y23" s="510"/>
      <c r="Z23" s="510"/>
      <c r="AA23" s="511"/>
    </row>
    <row r="24" spans="1:28" ht="21.75" customHeight="1" thickBot="1">
      <c r="A24" s="541"/>
      <c r="B24" s="176">
        <v>2010</v>
      </c>
      <c r="C24" s="62">
        <v>2011</v>
      </c>
      <c r="D24" s="62">
        <v>2012</v>
      </c>
      <c r="E24" s="59">
        <v>2013</v>
      </c>
      <c r="F24" s="59">
        <v>2014</v>
      </c>
      <c r="G24" s="59">
        <v>2015</v>
      </c>
      <c r="H24" s="59">
        <v>2016</v>
      </c>
      <c r="I24" s="59">
        <v>2017</v>
      </c>
      <c r="J24" s="59">
        <v>2018</v>
      </c>
      <c r="K24" s="59">
        <v>2019</v>
      </c>
      <c r="L24" s="59">
        <v>2020</v>
      </c>
      <c r="M24" s="59">
        <v>2021</v>
      </c>
      <c r="N24" s="59">
        <v>2022</v>
      </c>
      <c r="O24" s="59">
        <v>2023</v>
      </c>
      <c r="P24" s="60">
        <v>2024</v>
      </c>
      <c r="Q24" s="520"/>
      <c r="T24" s="65">
        <v>2010</v>
      </c>
      <c r="U24" s="62">
        <v>2015</v>
      </c>
      <c r="V24" s="62">
        <v>2019</v>
      </c>
      <c r="W24" s="337">
        <v>2020</v>
      </c>
      <c r="X24" s="337">
        <v>2021</v>
      </c>
      <c r="Y24" s="337">
        <v>2022</v>
      </c>
      <c r="Z24" s="337">
        <v>2023</v>
      </c>
      <c r="AA24" s="250">
        <v>2024</v>
      </c>
    </row>
    <row r="25" spans="1:28" ht="20.100000000000001" customHeight="1">
      <c r="A25" s="16" t="s">
        <v>30</v>
      </c>
      <c r="B25" s="25">
        <v>1373.4500000000003</v>
      </c>
      <c r="C25" s="26">
        <v>724.07399999999996</v>
      </c>
      <c r="D25" s="26">
        <v>1040.7249999999999</v>
      </c>
      <c r="E25" s="26">
        <v>1484.0739999999996</v>
      </c>
      <c r="F25" s="26">
        <v>2885.9910000000009</v>
      </c>
      <c r="G25" s="26">
        <v>1540.0499999999997</v>
      </c>
      <c r="H25" s="26">
        <v>3287.123000000001</v>
      </c>
      <c r="I25" s="26">
        <v>3078.942</v>
      </c>
      <c r="J25" s="26">
        <v>3303.4880000000007</v>
      </c>
      <c r="K25" s="26">
        <v>3557.5349999999999</v>
      </c>
      <c r="L25" s="26">
        <v>7740.7630000000008</v>
      </c>
      <c r="M25" s="26">
        <v>8532.155999999999</v>
      </c>
      <c r="N25" s="26">
        <v>11730.069</v>
      </c>
      <c r="O25" s="26">
        <v>9278.69</v>
      </c>
      <c r="P25" s="39">
        <v>7375.0059999999994</v>
      </c>
      <c r="Q25" s="24">
        <f t="shared" ref="Q25:Q37" si="11">(P25-O25)/O25</f>
        <v>-0.20516732426668</v>
      </c>
      <c r="T25" s="220">
        <f>B25/$B$37</f>
        <v>0.22875541034152005</v>
      </c>
      <c r="U25" s="307">
        <f t="shared" ref="U25:U36" si="12">G25/$G$37</f>
        <v>0.2582683868124393</v>
      </c>
      <c r="V25" s="307">
        <f>K25/$K$37</f>
        <v>0.33883241261352792</v>
      </c>
      <c r="W25" s="307">
        <f>L25/$L$37</f>
        <v>0.50631318152586446</v>
      </c>
      <c r="X25" s="307">
        <f>M25/$M$37</f>
        <v>0.50653276999908503</v>
      </c>
      <c r="Y25" s="307">
        <f>N25/$N$37</f>
        <v>0.55157263106120924</v>
      </c>
      <c r="Z25" s="307">
        <f>O25/$O$37</f>
        <v>0.54927457696630466</v>
      </c>
      <c r="AA25" s="427">
        <f>P25/$P$37</f>
        <v>0.42925324430793199</v>
      </c>
    </row>
    <row r="26" spans="1:28" ht="20.100000000000001" customHeight="1">
      <c r="A26" s="16" t="s">
        <v>40</v>
      </c>
      <c r="B26" s="25">
        <v>2444.8720000000003</v>
      </c>
      <c r="C26" s="26">
        <v>858.97600000000011</v>
      </c>
      <c r="D26" s="26">
        <v>1450.847</v>
      </c>
      <c r="E26" s="26">
        <v>4018.672</v>
      </c>
      <c r="F26" s="26">
        <v>2285.1750000000002</v>
      </c>
      <c r="G26" s="26">
        <v>2181.4899999999998</v>
      </c>
      <c r="H26" s="26">
        <v>1522.385</v>
      </c>
      <c r="I26" s="26">
        <v>2293.0239999999994</v>
      </c>
      <c r="J26" s="26">
        <v>3319.1419999999998</v>
      </c>
      <c r="K26" s="26">
        <v>3365.2319999999995</v>
      </c>
      <c r="L26" s="26">
        <v>3922.9049999999993</v>
      </c>
      <c r="M26" s="26">
        <v>3429.1129999999994</v>
      </c>
      <c r="N26" s="26">
        <v>3079.3350000000009</v>
      </c>
      <c r="O26" s="26">
        <v>2420.4840000000013</v>
      </c>
      <c r="P26" s="39">
        <v>3965.6140000000005</v>
      </c>
      <c r="Q26" s="27">
        <f t="shared" si="11"/>
        <v>0.63835579991439662</v>
      </c>
      <c r="T26" s="220">
        <f t="shared" ref="T26:T36" si="13">B26/$B$37</f>
        <v>0.40720644915540632</v>
      </c>
      <c r="U26" s="307">
        <f t="shared" si="12"/>
        <v>0.36583870857924627</v>
      </c>
      <c r="V26" s="307">
        <f t="shared" ref="V26:V36" si="14">K26/$K$37</f>
        <v>0.32051678411154005</v>
      </c>
      <c r="W26" s="307">
        <f t="shared" ref="W26:W35" si="15">L26/$L$37</f>
        <v>0.25659208418778884</v>
      </c>
      <c r="X26" s="307">
        <f t="shared" ref="X26:X36" si="16">M26/$M$37</f>
        <v>0.20357786549259912</v>
      </c>
      <c r="Y26" s="307">
        <f t="shared" ref="Y26:Y36" si="17">N26/$N$37</f>
        <v>0.14479683860929285</v>
      </c>
      <c r="Z26" s="307">
        <f t="shared" ref="Z26:Z36" si="18">O26/$O$37</f>
        <v>0.14328642568656885</v>
      </c>
      <c r="AA26" s="427">
        <f t="shared" ref="AA26:AA36" si="19">P26/$P$37</f>
        <v>0.23081373427668475</v>
      </c>
    </row>
    <row r="27" spans="1:28" ht="20.100000000000001" customHeight="1">
      <c r="A27" s="16" t="s">
        <v>97</v>
      </c>
      <c r="B27" s="25">
        <v>874.86699999999996</v>
      </c>
      <c r="C27" s="26">
        <v>280.63499999999999</v>
      </c>
      <c r="D27" s="26">
        <v>289.791</v>
      </c>
      <c r="E27" s="26">
        <v>208.03799999999998</v>
      </c>
      <c r="F27" s="26">
        <v>754.38499999999999</v>
      </c>
      <c r="G27" s="26">
        <v>1025.1359999999997</v>
      </c>
      <c r="H27" s="26">
        <v>1021.9940000000001</v>
      </c>
      <c r="I27" s="26">
        <v>1245.4299999999998</v>
      </c>
      <c r="J27" s="26">
        <v>1479.796</v>
      </c>
      <c r="K27" s="26">
        <v>1235.0069999999998</v>
      </c>
      <c r="L27" s="26">
        <v>823.57499999999993</v>
      </c>
      <c r="M27" s="26">
        <v>1296.3819999999998</v>
      </c>
      <c r="N27" s="26">
        <v>1865.1729999999998</v>
      </c>
      <c r="O27" s="26">
        <v>1864.1720000000003</v>
      </c>
      <c r="P27" s="39">
        <v>1777.433</v>
      </c>
      <c r="Q27" s="27">
        <f t="shared" si="11"/>
        <v>-4.6529504788184912E-2</v>
      </c>
      <c r="T27" s="220">
        <f t="shared" si="13"/>
        <v>0.14571375702009873</v>
      </c>
      <c r="U27" s="307">
        <f t="shared" si="12"/>
        <v>0.17191663970868268</v>
      </c>
      <c r="V27" s="307">
        <f t="shared" si="14"/>
        <v>0.11762650301531684</v>
      </c>
      <c r="W27" s="307">
        <f t="shared" si="15"/>
        <v>5.3868963366423148E-2</v>
      </c>
      <c r="X27" s="307">
        <f t="shared" si="16"/>
        <v>7.6962958182779817E-2</v>
      </c>
      <c r="Y27" s="307">
        <f t="shared" si="17"/>
        <v>8.7704375736777737E-2</v>
      </c>
      <c r="Z27" s="307">
        <f t="shared" si="18"/>
        <v>0.11035418649533825</v>
      </c>
      <c r="AA27" s="427">
        <f t="shared" si="19"/>
        <v>0.10345332353492058</v>
      </c>
    </row>
    <row r="28" spans="1:28" ht="20.100000000000001" customHeight="1">
      <c r="A28" s="16" t="s">
        <v>36</v>
      </c>
      <c r="B28" s="25">
        <v>804.00799999999992</v>
      </c>
      <c r="C28" s="26">
        <v>648.25</v>
      </c>
      <c r="D28" s="26">
        <v>775.48000000000013</v>
      </c>
      <c r="E28" s="26">
        <v>1277.9470000000001</v>
      </c>
      <c r="F28" s="26">
        <v>647.59800000000007</v>
      </c>
      <c r="G28" s="26">
        <v>639.57600000000002</v>
      </c>
      <c r="H28" s="26">
        <v>774.12</v>
      </c>
      <c r="I28" s="26">
        <v>1596.7270000000001</v>
      </c>
      <c r="J28" s="26">
        <v>1150.9610000000002</v>
      </c>
      <c r="K28" s="26">
        <v>868.67199999999991</v>
      </c>
      <c r="L28" s="26">
        <v>1309.2870000000003</v>
      </c>
      <c r="M28" s="26">
        <v>1503.5340000000006</v>
      </c>
      <c r="N28" s="26">
        <v>2354.877</v>
      </c>
      <c r="O28" s="26">
        <v>1174.0559999999998</v>
      </c>
      <c r="P28" s="39">
        <v>1150.2290000000003</v>
      </c>
      <c r="Q28" s="27">
        <f t="shared" si="11"/>
        <v>-2.0294602642463005E-2</v>
      </c>
      <c r="T28" s="220">
        <f t="shared" si="13"/>
        <v>0.13391181328615151</v>
      </c>
      <c r="U28" s="307">
        <f t="shared" si="12"/>
        <v>0.10725772654391268</v>
      </c>
      <c r="V28" s="307">
        <f t="shared" si="14"/>
        <v>8.2735441683586666E-2</v>
      </c>
      <c r="W28" s="307">
        <f t="shared" si="15"/>
        <v>8.563874988815115E-2</v>
      </c>
      <c r="X28" s="307">
        <f t="shared" si="16"/>
        <v>8.9261054510466606E-2</v>
      </c>
      <c r="Y28" s="307">
        <f t="shared" si="17"/>
        <v>0.11073129260497336</v>
      </c>
      <c r="Z28" s="307">
        <f t="shared" si="18"/>
        <v>6.9501094738023531E-2</v>
      </c>
      <c r="AA28" s="427">
        <f t="shared" si="19"/>
        <v>6.6947678408270914E-2</v>
      </c>
    </row>
    <row r="29" spans="1:28" ht="20.100000000000001" customHeight="1">
      <c r="A29" s="16" t="s">
        <v>171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>
        <v>360.846</v>
      </c>
      <c r="N29" s="26">
        <v>416.79399999999998</v>
      </c>
      <c r="O29" s="26">
        <v>346.49699999999996</v>
      </c>
      <c r="P29" s="39">
        <v>516.779</v>
      </c>
      <c r="Q29" s="27">
        <f t="shared" si="11"/>
        <v>0.49143859831398268</v>
      </c>
      <c r="T29" s="220">
        <f t="shared" si="13"/>
        <v>0</v>
      </c>
      <c r="U29" s="307">
        <f t="shared" si="12"/>
        <v>0</v>
      </c>
      <c r="V29" s="307">
        <f t="shared" si="14"/>
        <v>0</v>
      </c>
      <c r="W29" s="307">
        <f t="shared" si="15"/>
        <v>0</v>
      </c>
      <c r="X29" s="307">
        <f t="shared" si="16"/>
        <v>2.1422524848712318E-2</v>
      </c>
      <c r="Y29" s="307">
        <f t="shared" si="17"/>
        <v>1.9598534602867694E-2</v>
      </c>
      <c r="Z29" s="307">
        <f t="shared" si="18"/>
        <v>2.0511730976581134E-2</v>
      </c>
      <c r="AA29" s="427">
        <f t="shared" si="19"/>
        <v>3.0078492456848009E-2</v>
      </c>
    </row>
    <row r="30" spans="1:28" ht="20.100000000000001" customHeight="1">
      <c r="A30" s="16" t="s">
        <v>144</v>
      </c>
      <c r="B30" s="25">
        <v>318.93599999999998</v>
      </c>
      <c r="C30" s="26">
        <v>113.74</v>
      </c>
      <c r="D30" s="26">
        <v>62.093000000000004</v>
      </c>
      <c r="E30" s="26">
        <v>40.550000000000004</v>
      </c>
      <c r="F30" s="26">
        <v>91.800999999999988</v>
      </c>
      <c r="G30" s="26">
        <v>144.13900000000001</v>
      </c>
      <c r="H30" s="26">
        <v>230.68400000000003</v>
      </c>
      <c r="I30" s="26">
        <v>192.04</v>
      </c>
      <c r="J30" s="26">
        <v>184.57000000000002</v>
      </c>
      <c r="K30" s="26">
        <v>86.825000000000003</v>
      </c>
      <c r="L30" s="26">
        <v>134.33500000000001</v>
      </c>
      <c r="M30" s="26">
        <v>249.07199999999997</v>
      </c>
      <c r="N30" s="26">
        <v>292.56700000000001</v>
      </c>
      <c r="O30" s="26">
        <v>472.10399999999998</v>
      </c>
      <c r="P30" s="39">
        <v>502.26299999999998</v>
      </c>
      <c r="Q30" s="27">
        <f t="shared" si="11"/>
        <v>6.3882110721366459E-2</v>
      </c>
      <c r="T30" s="220">
        <f t="shared" si="13"/>
        <v>5.3120488953134821E-2</v>
      </c>
      <c r="U30" s="307">
        <f t="shared" si="12"/>
        <v>2.4172297657061911E-2</v>
      </c>
      <c r="V30" s="307">
        <f t="shared" si="14"/>
        <v>8.2695248887697699E-3</v>
      </c>
      <c r="W30" s="307">
        <f t="shared" si="15"/>
        <v>8.7866766157647502E-3</v>
      </c>
      <c r="X30" s="307">
        <f t="shared" si="16"/>
        <v>1.4786781921147728E-2</v>
      </c>
      <c r="Y30" s="307">
        <f t="shared" si="17"/>
        <v>1.3757118560145281E-2</v>
      </c>
      <c r="Z30" s="307">
        <f t="shared" si="18"/>
        <v>2.7947342230864512E-2</v>
      </c>
      <c r="AA30" s="427">
        <f t="shared" si="19"/>
        <v>2.9233606351755492E-2</v>
      </c>
    </row>
    <row r="31" spans="1:28" ht="20.100000000000001" customHeight="1">
      <c r="A31" s="16" t="s">
        <v>38</v>
      </c>
      <c r="B31" s="25"/>
      <c r="C31" s="26"/>
      <c r="D31" s="26">
        <v>2.3420000000000001</v>
      </c>
      <c r="E31" s="26"/>
      <c r="F31" s="26">
        <v>3.0000000000000001E-3</v>
      </c>
      <c r="G31" s="26"/>
      <c r="H31" s="26"/>
      <c r="I31" s="26"/>
      <c r="J31" s="26">
        <v>26.402999999999999</v>
      </c>
      <c r="K31" s="26"/>
      <c r="L31" s="26">
        <v>410.58199999999994</v>
      </c>
      <c r="M31" s="26">
        <v>600.13400000000001</v>
      </c>
      <c r="N31" s="26">
        <v>82.13600000000001</v>
      </c>
      <c r="O31" s="26">
        <v>213.06</v>
      </c>
      <c r="P31" s="39">
        <v>364.99700000000001</v>
      </c>
      <c r="Q31" s="27">
        <f t="shared" si="11"/>
        <v>0.71311837041209059</v>
      </c>
      <c r="T31" s="220">
        <f t="shared" si="13"/>
        <v>0</v>
      </c>
      <c r="U31" s="307">
        <f t="shared" si="12"/>
        <v>0</v>
      </c>
      <c r="V31" s="307">
        <f t="shared" si="14"/>
        <v>0</v>
      </c>
      <c r="W31" s="307">
        <f t="shared" si="15"/>
        <v>2.6855631505221439E-2</v>
      </c>
      <c r="X31" s="307">
        <f t="shared" si="16"/>
        <v>3.5628455151386233E-2</v>
      </c>
      <c r="Y31" s="307">
        <f t="shared" si="17"/>
        <v>3.8622082806881604E-3</v>
      </c>
      <c r="Z31" s="307">
        <f t="shared" si="18"/>
        <v>1.2612603866326049E-2</v>
      </c>
      <c r="AA31" s="427">
        <f t="shared" si="19"/>
        <v>2.1244205958973087E-2</v>
      </c>
    </row>
    <row r="32" spans="1:28" ht="20.100000000000001" customHeight="1">
      <c r="A32" s="16" t="s">
        <v>35</v>
      </c>
      <c r="B32" s="25">
        <v>13.497</v>
      </c>
      <c r="C32" s="26">
        <v>4.0470000000000006</v>
      </c>
      <c r="D32" s="26">
        <v>19.401</v>
      </c>
      <c r="E32" s="26">
        <v>69.100000000000009</v>
      </c>
      <c r="F32" s="26">
        <v>127.535</v>
      </c>
      <c r="G32" s="26">
        <v>144.49099999999999</v>
      </c>
      <c r="H32" s="26">
        <v>162.75599999999997</v>
      </c>
      <c r="I32" s="26">
        <v>253.64700000000002</v>
      </c>
      <c r="J32" s="26">
        <v>281.25499999999994</v>
      </c>
      <c r="K32" s="26">
        <v>80.25</v>
      </c>
      <c r="L32" s="26">
        <v>493.86700000000002</v>
      </c>
      <c r="M32" s="26">
        <v>255.93100000000001</v>
      </c>
      <c r="N32" s="26">
        <v>349.62199999999996</v>
      </c>
      <c r="O32" s="26">
        <v>444.875</v>
      </c>
      <c r="P32" s="39">
        <v>363.07899999999995</v>
      </c>
      <c r="Q32" s="27">
        <f t="shared" si="11"/>
        <v>-0.18386288283225635</v>
      </c>
      <c r="T32" s="220">
        <f t="shared" si="13"/>
        <v>2.2479972138625326E-3</v>
      </c>
      <c r="U32" s="307">
        <f t="shared" si="12"/>
        <v>2.4231328514604182E-2</v>
      </c>
      <c r="V32" s="307">
        <f t="shared" si="14"/>
        <v>7.6432982703573162E-3</v>
      </c>
      <c r="W32" s="307">
        <f t="shared" si="15"/>
        <v>3.230319440352767E-2</v>
      </c>
      <c r="X32" s="307">
        <f t="shared" si="16"/>
        <v>1.5193983602577808E-2</v>
      </c>
      <c r="Y32" s="307">
        <f t="shared" si="17"/>
        <v>1.643996522244516E-2</v>
      </c>
      <c r="Z32" s="307">
        <f t="shared" si="18"/>
        <v>2.6335455482173104E-2</v>
      </c>
      <c r="AA32" s="427">
        <f t="shared" si="19"/>
        <v>2.1132571104359728E-2</v>
      </c>
    </row>
    <row r="33" spans="1:28" ht="20.100000000000001" customHeight="1">
      <c r="A33" s="16" t="s">
        <v>33</v>
      </c>
      <c r="B33" s="25">
        <v>16.617000000000001</v>
      </c>
      <c r="C33" s="26">
        <v>8.5229999999999997</v>
      </c>
      <c r="D33" s="26">
        <v>1.637</v>
      </c>
      <c r="E33" s="26">
        <v>4.8000000000000001E-2</v>
      </c>
      <c r="F33" s="26">
        <v>12.794</v>
      </c>
      <c r="G33" s="26">
        <v>11.683</v>
      </c>
      <c r="H33" s="26">
        <v>0.33300000000000002</v>
      </c>
      <c r="I33" s="26">
        <v>3.37</v>
      </c>
      <c r="J33" s="26">
        <v>79.16200000000002</v>
      </c>
      <c r="K33" s="26">
        <v>199.75</v>
      </c>
      <c r="L33" s="26">
        <v>73.536000000000001</v>
      </c>
      <c r="M33" s="26">
        <v>0.72100000000000009</v>
      </c>
      <c r="N33" s="26">
        <v>1.2629999999999999</v>
      </c>
      <c r="O33" s="26">
        <v>46.111999999999995</v>
      </c>
      <c r="P33" s="39">
        <v>340.80900000000003</v>
      </c>
      <c r="Q33" s="27">
        <f t="shared" si="11"/>
        <v>6.3908960791117284</v>
      </c>
      <c r="T33" s="220">
        <f t="shared" si="13"/>
        <v>2.767649826091258E-3</v>
      </c>
      <c r="U33" s="307">
        <f t="shared" si="12"/>
        <v>1.9592542859840452E-3</v>
      </c>
      <c r="V33" s="307">
        <f t="shared" si="14"/>
        <v>1.9024907532758553E-2</v>
      </c>
      <c r="W33" s="307">
        <f t="shared" si="15"/>
        <v>4.8098935617439734E-3</v>
      </c>
      <c r="X33" s="307">
        <f t="shared" si="16"/>
        <v>4.2803967387532578E-5</v>
      </c>
      <c r="Y33" s="307">
        <f t="shared" si="17"/>
        <v>5.9388928831561626E-5</v>
      </c>
      <c r="Z33" s="307">
        <f t="shared" si="18"/>
        <v>2.7297117689102915E-3</v>
      </c>
      <c r="AA33" s="427">
        <f t="shared" si="19"/>
        <v>1.9836372870658276E-2</v>
      </c>
    </row>
    <row r="34" spans="1:28" ht="20.100000000000001" customHeight="1">
      <c r="A34" s="16" t="s">
        <v>39</v>
      </c>
      <c r="B34" s="25">
        <v>4.968</v>
      </c>
      <c r="C34" s="26">
        <v>14.649000000000001</v>
      </c>
      <c r="D34" s="26">
        <v>37.936999999999998</v>
      </c>
      <c r="E34" s="26">
        <v>19.334000000000003</v>
      </c>
      <c r="F34" s="26">
        <v>35.36</v>
      </c>
      <c r="G34" s="26">
        <v>10.77</v>
      </c>
      <c r="H34" s="26">
        <v>105.31100000000001</v>
      </c>
      <c r="I34" s="26">
        <v>220.29200000000003</v>
      </c>
      <c r="J34" s="26">
        <v>136.59400000000002</v>
      </c>
      <c r="K34" s="26">
        <v>242.173</v>
      </c>
      <c r="L34" s="26">
        <v>117.675</v>
      </c>
      <c r="M34" s="26">
        <v>228.43199999999999</v>
      </c>
      <c r="N34" s="26">
        <v>204.90400000000002</v>
      </c>
      <c r="O34" s="26">
        <v>134.84900000000002</v>
      </c>
      <c r="P34" s="39">
        <v>234.37199999999999</v>
      </c>
      <c r="Q34" s="27">
        <f t="shared" si="11"/>
        <v>0.7380329108855086</v>
      </c>
      <c r="T34" s="220">
        <f t="shared" si="13"/>
        <v>8.2744685177958525E-4</v>
      </c>
      <c r="U34" s="307">
        <f t="shared" si="12"/>
        <v>1.8061429992337727E-3</v>
      </c>
      <c r="V34" s="307">
        <f t="shared" si="14"/>
        <v>2.3065426442707069E-2</v>
      </c>
      <c r="W34" s="307">
        <f t="shared" si="15"/>
        <v>7.696967810028041E-3</v>
      </c>
      <c r="X34" s="307">
        <f t="shared" si="16"/>
        <v>1.3561436724367324E-2</v>
      </c>
      <c r="Y34" s="307">
        <f t="shared" si="17"/>
        <v>9.6350190604135438E-3</v>
      </c>
      <c r="Z34" s="307">
        <f t="shared" si="18"/>
        <v>7.9827138776410473E-3</v>
      </c>
      <c r="AA34" s="427">
        <f t="shared" si="19"/>
        <v>1.3641336885005739E-2</v>
      </c>
    </row>
    <row r="35" spans="1:28" ht="20.100000000000001" customHeight="1">
      <c r="A35" s="16" t="s">
        <v>34</v>
      </c>
      <c r="B35" s="25">
        <v>6.3380000000000001</v>
      </c>
      <c r="C35" s="26">
        <v>20.945</v>
      </c>
      <c r="D35" s="26">
        <v>109.527</v>
      </c>
      <c r="E35" s="26">
        <v>318.36900000000003</v>
      </c>
      <c r="F35" s="26">
        <v>312.57100000000003</v>
      </c>
      <c r="G35" s="26">
        <v>44.704000000000008</v>
      </c>
      <c r="H35" s="26">
        <v>77.09</v>
      </c>
      <c r="I35" s="26">
        <v>186.06700000000004</v>
      </c>
      <c r="J35" s="26">
        <v>89.277999999999992</v>
      </c>
      <c r="K35" s="26">
        <v>235.06400000000005</v>
      </c>
      <c r="L35" s="26">
        <v>96.156000000000006</v>
      </c>
      <c r="M35" s="26">
        <v>173.43100000000001</v>
      </c>
      <c r="N35" s="26">
        <v>471.73199999999997</v>
      </c>
      <c r="O35" s="26">
        <v>258.90299999999996</v>
      </c>
      <c r="P35" s="39">
        <v>160.184</v>
      </c>
      <c r="Q35" s="27">
        <f t="shared" si="11"/>
        <v>-0.3812972425966481</v>
      </c>
      <c r="T35" s="220">
        <f t="shared" si="13"/>
        <v>1.055627646251814E-3</v>
      </c>
      <c r="U35" s="307">
        <f t="shared" si="12"/>
        <v>7.4969189078687637E-3</v>
      </c>
      <c r="V35" s="307">
        <f t="shared" si="14"/>
        <v>2.2388339746084392E-2</v>
      </c>
      <c r="W35" s="307">
        <f t="shared" si="15"/>
        <v>6.2894381707334305E-3</v>
      </c>
      <c r="X35" s="307">
        <f t="shared" si="16"/>
        <v>1.0296164865446827E-2</v>
      </c>
      <c r="Y35" s="307">
        <f t="shared" si="17"/>
        <v>2.2181835451757899E-2</v>
      </c>
      <c r="Z35" s="307">
        <f t="shared" si="18"/>
        <v>1.5326391527285332E-2</v>
      </c>
      <c r="AA35" s="427">
        <f t="shared" si="19"/>
        <v>9.3233146774689777E-3</v>
      </c>
    </row>
    <row r="36" spans="1:28" ht="20.100000000000001" customHeight="1" thickBot="1">
      <c r="A36" s="16" t="s">
        <v>70</v>
      </c>
      <c r="B36" s="25">
        <f t="shared" ref="B36:P36" si="20">B37-SUM(B25:B35)</f>
        <v>146.45800000000054</v>
      </c>
      <c r="C36" s="26">
        <f t="shared" si="20"/>
        <v>335.63999999999942</v>
      </c>
      <c r="D36" s="26">
        <f t="shared" si="20"/>
        <v>255.21699999999919</v>
      </c>
      <c r="E36" s="26">
        <f t="shared" si="20"/>
        <v>190.78100000000086</v>
      </c>
      <c r="F36" s="26">
        <f t="shared" si="20"/>
        <v>236.03300000000036</v>
      </c>
      <c r="G36" s="26">
        <f t="shared" si="20"/>
        <v>220.94400000000041</v>
      </c>
      <c r="H36" s="26">
        <f t="shared" si="20"/>
        <v>359.800000000002</v>
      </c>
      <c r="I36" s="26">
        <f t="shared" si="20"/>
        <v>557.0259999999962</v>
      </c>
      <c r="J36" s="26">
        <f t="shared" si="20"/>
        <v>759.16999999999825</v>
      </c>
      <c r="K36" s="26">
        <f t="shared" si="20"/>
        <v>628.88600000000042</v>
      </c>
      <c r="L36" s="26">
        <f t="shared" si="20"/>
        <v>165.8070000000007</v>
      </c>
      <c r="M36" s="26">
        <f t="shared" si="20"/>
        <v>214.48100000000341</v>
      </c>
      <c r="N36" s="26">
        <f t="shared" si="20"/>
        <v>418.11799999999857</v>
      </c>
      <c r="O36" s="26">
        <f t="shared" si="20"/>
        <v>238.82400000000416</v>
      </c>
      <c r="P36" s="39">
        <f t="shared" si="20"/>
        <v>430.2489999999998</v>
      </c>
      <c r="Q36" s="27">
        <f t="shared" si="11"/>
        <v>0.80153167185874241</v>
      </c>
      <c r="T36" s="220">
        <f t="shared" si="13"/>
        <v>2.4393359705703492E-2</v>
      </c>
      <c r="U36" s="308">
        <f t="shared" si="12"/>
        <v>3.7052595990966337E-2</v>
      </c>
      <c r="V36" s="307">
        <f t="shared" si="14"/>
        <v>5.989736169535121E-2</v>
      </c>
      <c r="W36" s="307">
        <f>L36/$L$37</f>
        <v>1.0845218964753132E-2</v>
      </c>
      <c r="X36" s="307">
        <f t="shared" si="16"/>
        <v>1.2733200734043717E-2</v>
      </c>
      <c r="Y36" s="307">
        <f t="shared" si="17"/>
        <v>1.9660791880597626E-2</v>
      </c>
      <c r="Z36" s="307">
        <f t="shared" si="18"/>
        <v>1.4137766383983409E-2</v>
      </c>
      <c r="AA36" s="427">
        <f t="shared" si="19"/>
        <v>2.5042119167122488E-2</v>
      </c>
    </row>
    <row r="37" spans="1:28" ht="25.5" customHeight="1" thickBot="1">
      <c r="A37" s="254" t="s">
        <v>43</v>
      </c>
      <c r="B37" s="232">
        <v>6004.0110000000004</v>
      </c>
      <c r="C37" s="233">
        <v>3009.4789999999998</v>
      </c>
      <c r="D37" s="233">
        <v>4044.9969999999994</v>
      </c>
      <c r="E37" s="233">
        <v>7626.9129999999996</v>
      </c>
      <c r="F37" s="233">
        <v>7389.246000000001</v>
      </c>
      <c r="G37" s="233">
        <v>5962.9830000000002</v>
      </c>
      <c r="H37" s="233">
        <v>7541.5960000000023</v>
      </c>
      <c r="I37" s="233">
        <v>9626.5649999999987</v>
      </c>
      <c r="J37" s="233">
        <v>10809.819</v>
      </c>
      <c r="K37" s="233">
        <v>10499.394000000002</v>
      </c>
      <c r="L37" s="233">
        <v>15288.488000000001</v>
      </c>
      <c r="M37" s="233">
        <v>16844.233</v>
      </c>
      <c r="N37" s="233">
        <v>21266.589999999997</v>
      </c>
      <c r="O37" s="233">
        <v>16892.626000000004</v>
      </c>
      <c r="P37" s="235">
        <v>17181.013999999999</v>
      </c>
      <c r="Q37" s="234">
        <f t="shared" si="11"/>
        <v>1.7071827672026557E-2</v>
      </c>
      <c r="T37" s="255">
        <f>SUM(T25:T36)</f>
        <v>1</v>
      </c>
      <c r="U37" s="256">
        <f t="shared" ref="U37:AB37" si="21">SUM(U25:U36)</f>
        <v>0.99999999999999989</v>
      </c>
      <c r="V37" s="256">
        <f t="shared" si="21"/>
        <v>0.99999999999999978</v>
      </c>
      <c r="W37" s="256">
        <f t="shared" si="21"/>
        <v>0.99999999999999989</v>
      </c>
      <c r="X37" s="256">
        <f t="shared" si="21"/>
        <v>1</v>
      </c>
      <c r="Y37" s="256">
        <f t="shared" si="21"/>
        <v>1</v>
      </c>
      <c r="Z37" s="256">
        <f t="shared" si="21"/>
        <v>1</v>
      </c>
      <c r="AA37" s="257">
        <f t="shared" si="21"/>
        <v>1</v>
      </c>
      <c r="AB37">
        <f t="shared" si="21"/>
        <v>0</v>
      </c>
    </row>
    <row r="38" spans="1:28" ht="20.100000000000001" customHeight="1" thickBot="1"/>
    <row r="39" spans="1:28" ht="15" customHeight="1">
      <c r="A39" s="540" t="s">
        <v>20</v>
      </c>
      <c r="B39" s="526" t="s">
        <v>50</v>
      </c>
      <c r="C39" s="505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22"/>
      <c r="Q39" s="518" t="s">
        <v>165</v>
      </c>
    </row>
    <row r="40" spans="1:28" ht="15.75" customHeight="1">
      <c r="A40" s="541"/>
      <c r="B40" s="527" t="str">
        <f>B23</f>
        <v>jan - dez</v>
      </c>
      <c r="C40" s="509"/>
      <c r="D40" s="509"/>
      <c r="E40" s="509"/>
      <c r="F40" s="509"/>
      <c r="G40" s="509"/>
      <c r="H40" s="509"/>
      <c r="I40" s="509"/>
      <c r="J40" s="509"/>
      <c r="K40" s="509"/>
      <c r="L40" s="509"/>
      <c r="M40" s="509"/>
      <c r="N40" s="509"/>
      <c r="O40" s="509"/>
      <c r="P40" s="524"/>
      <c r="Q40" s="519"/>
    </row>
    <row r="41" spans="1:28" ht="21.75" customHeight="1" thickBot="1">
      <c r="A41" s="541"/>
      <c r="B41" s="306">
        <v>2010</v>
      </c>
      <c r="C41" s="37">
        <v>2011</v>
      </c>
      <c r="D41" s="37">
        <v>2012</v>
      </c>
      <c r="E41" s="37">
        <v>2013</v>
      </c>
      <c r="F41" s="37">
        <v>2014</v>
      </c>
      <c r="G41" s="37">
        <v>2015</v>
      </c>
      <c r="H41" s="37">
        <v>2016</v>
      </c>
      <c r="I41" s="37">
        <v>2017</v>
      </c>
      <c r="J41" s="37">
        <v>2018</v>
      </c>
      <c r="K41" s="37">
        <v>2019</v>
      </c>
      <c r="L41" s="37">
        <v>2020</v>
      </c>
      <c r="M41" s="37">
        <v>2021</v>
      </c>
      <c r="N41" s="37">
        <v>2022</v>
      </c>
      <c r="O41" s="37">
        <v>2023</v>
      </c>
      <c r="P41" s="38">
        <v>2024</v>
      </c>
      <c r="Q41" s="520"/>
    </row>
    <row r="42" spans="1:28" ht="20.100000000000001" customHeight="1">
      <c r="A42" s="16" t="s">
        <v>30</v>
      </c>
      <c r="B42" s="90">
        <f t="shared" ref="B42:P42" si="22">(B25/B7)*10</f>
        <v>2.7101236224434428</v>
      </c>
      <c r="C42" s="87">
        <f t="shared" si="22"/>
        <v>3.463027352250498</v>
      </c>
      <c r="D42" s="87">
        <f t="shared" si="22"/>
        <v>5.9667413900849091</v>
      </c>
      <c r="E42" s="87">
        <f t="shared" si="22"/>
        <v>5.2709727372174617</v>
      </c>
      <c r="F42" s="87">
        <f t="shared" si="22"/>
        <v>9.7558362799250951</v>
      </c>
      <c r="G42" s="87">
        <f t="shared" si="22"/>
        <v>9.8447268496618392</v>
      </c>
      <c r="H42" s="87">
        <f t="shared" si="22"/>
        <v>13.305335292427131</v>
      </c>
      <c r="I42" s="87">
        <f t="shared" si="22"/>
        <v>13.674523336841965</v>
      </c>
      <c r="J42" s="87">
        <f t="shared" si="22"/>
        <v>14.258470516129591</v>
      </c>
      <c r="K42" s="87">
        <f t="shared" ref="K42:L45" si="23">(K25/K7)*10</f>
        <v>13.896946803440706</v>
      </c>
      <c r="L42" s="87">
        <f t="shared" si="23"/>
        <v>4.7310174413096906</v>
      </c>
      <c r="M42" s="87">
        <f t="shared" ref="M42" si="24">(M25/M7)*10</f>
        <v>7.6432327452606899</v>
      </c>
      <c r="N42" s="87">
        <f t="shared" ref="N42:O42" si="25">(N25/N7)*10</f>
        <v>8.8343601114041679</v>
      </c>
      <c r="O42" s="87">
        <f t="shared" si="25"/>
        <v>16.795529007149963</v>
      </c>
      <c r="P42" s="9">
        <f t="shared" si="22"/>
        <v>25.449747573217568</v>
      </c>
      <c r="Q42" s="24">
        <f>(P42-O42)/O42</f>
        <v>0.51526918636402874</v>
      </c>
    </row>
    <row r="43" spans="1:28" ht="20.100000000000001" customHeight="1">
      <c r="A43" s="16" t="s">
        <v>40</v>
      </c>
      <c r="B43" s="92">
        <f t="shared" ref="B43:P43" si="26">(B26/B8)*10</f>
        <v>0.61459334665985599</v>
      </c>
      <c r="C43" s="56">
        <f t="shared" si="26"/>
        <v>3.7542001013968291</v>
      </c>
      <c r="D43" s="56">
        <f t="shared" si="26"/>
        <v>2.1481013726497573</v>
      </c>
      <c r="E43" s="56">
        <f t="shared" si="26"/>
        <v>0.87028491326001034</v>
      </c>
      <c r="F43" s="56">
        <f t="shared" si="26"/>
        <v>0.96427111117300002</v>
      </c>
      <c r="G43" s="56">
        <f t="shared" si="26"/>
        <v>0.75343094997319882</v>
      </c>
      <c r="H43" s="56">
        <f t="shared" si="26"/>
        <v>1.0280348903245324</v>
      </c>
      <c r="I43" s="56">
        <f t="shared" si="26"/>
        <v>1.9602416209737672</v>
      </c>
      <c r="J43" s="56">
        <f t="shared" si="26"/>
        <v>1.1433887296802268</v>
      </c>
      <c r="K43" s="56">
        <f t="shared" si="23"/>
        <v>1.1521350174913882</v>
      </c>
      <c r="L43" s="56">
        <f t="shared" si="23"/>
        <v>1.1568902697067593</v>
      </c>
      <c r="M43" s="56">
        <f t="shared" ref="M43" si="27">(M26/M8)*10</f>
        <v>1.1881517901382146</v>
      </c>
      <c r="N43" s="56">
        <f t="shared" ref="N43:O43" si="28">(N26/N8)*10</f>
        <v>1.4673142350687605</v>
      </c>
      <c r="O43" s="56">
        <f t="shared" si="28"/>
        <v>3.1042312985019316</v>
      </c>
      <c r="P43" s="9">
        <f t="shared" si="26"/>
        <v>1.0078411369839237</v>
      </c>
      <c r="Q43" s="27">
        <f t="shared" ref="Q43:Q54" si="29">(P43-O43)/O43</f>
        <v>-0.6753331050201391</v>
      </c>
    </row>
    <row r="44" spans="1:28" ht="20.100000000000001" customHeight="1">
      <c r="A44" s="16" t="s">
        <v>97</v>
      </c>
      <c r="B44" s="92">
        <f t="shared" ref="B44:P44" si="30">(B27/B9)*10</f>
        <v>2.9394745772392961</v>
      </c>
      <c r="C44" s="56">
        <f t="shared" si="30"/>
        <v>3.2836632968267345</v>
      </c>
      <c r="D44" s="56">
        <f t="shared" si="30"/>
        <v>5.6254804519159833</v>
      </c>
      <c r="E44" s="56">
        <f t="shared" si="30"/>
        <v>7.1036672812948174</v>
      </c>
      <c r="F44" s="56">
        <f t="shared" si="30"/>
        <v>9.9115119823418123</v>
      </c>
      <c r="G44" s="56">
        <f t="shared" si="30"/>
        <v>10.863519313304719</v>
      </c>
      <c r="H44" s="56">
        <f t="shared" si="30"/>
        <v>7.0539749589320975</v>
      </c>
      <c r="I44" s="56">
        <f t="shared" si="30"/>
        <v>12.580101010101011</v>
      </c>
      <c r="J44" s="56">
        <f t="shared" si="30"/>
        <v>11.803241553137859</v>
      </c>
      <c r="K44" s="56">
        <f t="shared" si="23"/>
        <v>13.215839655855062</v>
      </c>
      <c r="L44" s="56">
        <f t="shared" si="23"/>
        <v>15.703893677065057</v>
      </c>
      <c r="M44" s="56">
        <f t="shared" ref="M44" si="31">(M27/M9)*10</f>
        <v>16.289275617264558</v>
      </c>
      <c r="N44" s="56">
        <f t="shared" ref="N44:O44" si="32">(N27/N9)*10</f>
        <v>10.777982595028138</v>
      </c>
      <c r="O44" s="56">
        <f t="shared" si="32"/>
        <v>10.896047040394654</v>
      </c>
      <c r="P44" s="9">
        <f t="shared" si="30"/>
        <v>10.498222174971058</v>
      </c>
      <c r="Q44" s="27">
        <f t="shared" si="29"/>
        <v>-3.6510935016042904E-2</v>
      </c>
    </row>
    <row r="45" spans="1:28" ht="20.100000000000001" customHeight="1">
      <c r="A45" s="16" t="s">
        <v>36</v>
      </c>
      <c r="B45" s="92">
        <f t="shared" ref="B45:P45" si="33">(B28/B10)*10</f>
        <v>2.8550102445554715</v>
      </c>
      <c r="C45" s="56">
        <f t="shared" si="33"/>
        <v>3.052369382604438</v>
      </c>
      <c r="D45" s="56">
        <f t="shared" si="33"/>
        <v>3.1479301470289753</v>
      </c>
      <c r="E45" s="56">
        <f t="shared" si="33"/>
        <v>4.4694244415610749</v>
      </c>
      <c r="F45" s="56">
        <f t="shared" si="33"/>
        <v>4.3471122090057204</v>
      </c>
      <c r="G45" s="56">
        <f t="shared" si="33"/>
        <v>4.8716979982328388</v>
      </c>
      <c r="H45" s="56">
        <f t="shared" si="33"/>
        <v>5.5776754641938489</v>
      </c>
      <c r="I45" s="56">
        <f t="shared" si="33"/>
        <v>7.6087880564013854</v>
      </c>
      <c r="J45" s="56">
        <f t="shared" si="33"/>
        <v>8.8423232051626819</v>
      </c>
      <c r="K45" s="56">
        <f t="shared" si="23"/>
        <v>5.09825924665172</v>
      </c>
      <c r="L45" s="56">
        <f t="shared" si="23"/>
        <v>6.1294486109940749</v>
      </c>
      <c r="M45" s="56">
        <f t="shared" ref="M45" si="34">(M28/M10)*10</f>
        <v>5.9992817783168908</v>
      </c>
      <c r="N45" s="56">
        <f t="shared" ref="N45:O45" si="35">(N28/N10)*10</f>
        <v>5.2362832232285204</v>
      </c>
      <c r="O45" s="56">
        <f t="shared" si="35"/>
        <v>7.9038123640965896</v>
      </c>
      <c r="P45" s="9">
        <f t="shared" si="33"/>
        <v>9.2502291991700574</v>
      </c>
      <c r="Q45" s="27">
        <f t="shared" si="29"/>
        <v>0.17035030350538491</v>
      </c>
    </row>
    <row r="46" spans="1:28" ht="20.100000000000001" customHeight="1">
      <c r="A46" s="16" t="s">
        <v>171</v>
      </c>
      <c r="B46" s="92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>
        <f t="shared" ref="M46" si="36">(M29/M11)*10</f>
        <v>55.38695318495779</v>
      </c>
      <c r="N46" s="56">
        <f t="shared" ref="N46:O46" si="37">(N29/N11)*10</f>
        <v>90.528670721112064</v>
      </c>
      <c r="O46" s="56">
        <f t="shared" si="37"/>
        <v>99.254368375823532</v>
      </c>
      <c r="P46" s="9">
        <f>(P29/P11)*10</f>
        <v>118.2831311512932</v>
      </c>
      <c r="Q46" s="27">
        <f t="shared" si="29"/>
        <v>0.19171713131474338</v>
      </c>
    </row>
    <row r="47" spans="1:28" ht="20.100000000000001" customHeight="1">
      <c r="A47" s="16" t="s">
        <v>144</v>
      </c>
      <c r="B47" s="92"/>
      <c r="C47" s="56">
        <f t="shared" ref="C47:P47" si="38">(C30/C12)*10</f>
        <v>5.8262473107263606</v>
      </c>
      <c r="D47" s="56">
        <f t="shared" si="38"/>
        <v>17.432060640089841</v>
      </c>
      <c r="E47" s="56">
        <f t="shared" si="38"/>
        <v>11.891495601173023</v>
      </c>
      <c r="F47" s="56">
        <f t="shared" si="38"/>
        <v>45.7860349127182</v>
      </c>
      <c r="G47" s="56">
        <f t="shared" si="38"/>
        <v>12.074976962385859</v>
      </c>
      <c r="H47" s="56">
        <f t="shared" si="38"/>
        <v>14.978507889098115</v>
      </c>
      <c r="I47" s="56">
        <f t="shared" si="38"/>
        <v>22.175519630484985</v>
      </c>
      <c r="J47" s="56">
        <f t="shared" si="38"/>
        <v>33.130497217734693</v>
      </c>
      <c r="K47" s="56">
        <f t="shared" si="38"/>
        <v>31.35608522932467</v>
      </c>
      <c r="L47" s="56">
        <f t="shared" si="38"/>
        <v>16.545756866609189</v>
      </c>
      <c r="M47" s="56">
        <f t="shared" si="38"/>
        <v>17.058557633038834</v>
      </c>
      <c r="N47" s="56">
        <f t="shared" ref="N47:O47" si="39">(N30/N12)*10</f>
        <v>16.913342582957569</v>
      </c>
      <c r="O47" s="56">
        <f t="shared" si="39"/>
        <v>75.962027353177803</v>
      </c>
      <c r="P47" s="9">
        <f t="shared" si="38"/>
        <v>184.3166972477064</v>
      </c>
      <c r="Q47" s="27">
        <f t="shared" si="29"/>
        <v>1.4264320433516666</v>
      </c>
    </row>
    <row r="48" spans="1:28" ht="20.100000000000001" customHeight="1">
      <c r="A48" s="16" t="s">
        <v>38</v>
      </c>
      <c r="B48" s="92"/>
      <c r="C48" s="56"/>
      <c r="D48" s="56">
        <f t="shared" ref="B48:P54" si="40">(D31/D13)*10</f>
        <v>2.6022222222222222</v>
      </c>
      <c r="E48" s="56"/>
      <c r="F48" s="56">
        <f t="shared" si="40"/>
        <v>3</v>
      </c>
      <c r="G48" s="56"/>
      <c r="H48" s="56"/>
      <c r="I48" s="56"/>
      <c r="J48" s="56">
        <f t="shared" si="40"/>
        <v>3.0400690846286702</v>
      </c>
      <c r="K48" s="56"/>
      <c r="L48" s="56">
        <f t="shared" si="40"/>
        <v>146.06261117040196</v>
      </c>
      <c r="M48" s="56">
        <f t="shared" si="40"/>
        <v>52.271927532444913</v>
      </c>
      <c r="N48" s="56">
        <f t="shared" ref="N48:O48" si="41">(N31/N13)*10</f>
        <v>54.648037258815719</v>
      </c>
      <c r="O48" s="56">
        <f t="shared" si="41"/>
        <v>10.958749099886839</v>
      </c>
      <c r="P48" s="9">
        <f t="shared" si="40"/>
        <v>33.193615860312839</v>
      </c>
      <c r="Q48" s="27">
        <f t="shared" si="29"/>
        <v>2.0289602907922766</v>
      </c>
    </row>
    <row r="49" spans="1:17" ht="20.100000000000001" customHeight="1">
      <c r="A49" s="16" t="s">
        <v>35</v>
      </c>
      <c r="B49" s="92">
        <f t="shared" si="40"/>
        <v>4.1439975437519188</v>
      </c>
      <c r="C49" s="56">
        <f t="shared" si="40"/>
        <v>183.9545454545455</v>
      </c>
      <c r="D49" s="56">
        <f t="shared" si="40"/>
        <v>220.46590909090909</v>
      </c>
      <c r="E49" s="56">
        <f t="shared" si="40"/>
        <v>28.284895620139178</v>
      </c>
      <c r="F49" s="56">
        <f t="shared" si="40"/>
        <v>28.769456350101514</v>
      </c>
      <c r="G49" s="56">
        <f t="shared" si="40"/>
        <v>29.921515841789194</v>
      </c>
      <c r="H49" s="56">
        <f t="shared" si="40"/>
        <v>15.10076080905548</v>
      </c>
      <c r="I49" s="56">
        <f t="shared" si="40"/>
        <v>38.968658780150569</v>
      </c>
      <c r="J49" s="56">
        <f t="shared" si="40"/>
        <v>23.1200164406083</v>
      </c>
      <c r="K49" s="56">
        <f t="shared" si="40"/>
        <v>12.227639798872467</v>
      </c>
      <c r="L49" s="56">
        <f t="shared" si="40"/>
        <v>52.288724192694545</v>
      </c>
      <c r="M49" s="56">
        <f t="shared" si="40"/>
        <v>42.655166666666666</v>
      </c>
      <c r="N49" s="56">
        <f t="shared" ref="N49:O49" si="42">(N32/N14)*10</f>
        <v>81.099976803525848</v>
      </c>
      <c r="O49" s="56">
        <f t="shared" si="42"/>
        <v>123.23407202216066</v>
      </c>
      <c r="P49" s="9">
        <f t="shared" si="40"/>
        <v>73.098248439702019</v>
      </c>
      <c r="Q49" s="27">
        <f t="shared" si="29"/>
        <v>-0.40683410650784085</v>
      </c>
    </row>
    <row r="50" spans="1:17" ht="20.100000000000001" customHeight="1">
      <c r="A50" s="16" t="s">
        <v>33</v>
      </c>
      <c r="B50" s="92"/>
      <c r="C50" s="56"/>
      <c r="D50" s="56">
        <f t="shared" si="40"/>
        <v>65.48</v>
      </c>
      <c r="E50" s="56"/>
      <c r="F50" s="56">
        <f t="shared" si="40"/>
        <v>28.30530973451328</v>
      </c>
      <c r="G50" s="56"/>
      <c r="H50" s="56"/>
      <c r="I50" s="56"/>
      <c r="J50" s="56">
        <f t="shared" si="40"/>
        <v>4.2078350077074367</v>
      </c>
      <c r="K50" s="56"/>
      <c r="L50" s="56">
        <f t="shared" si="40"/>
        <v>5.0749482401656305</v>
      </c>
      <c r="M50" s="56">
        <f t="shared" si="40"/>
        <v>37.947368421052637</v>
      </c>
      <c r="N50" s="56">
        <f t="shared" ref="N50:O50" si="43">(N33/N15)*10</f>
        <v>17.788732394366196</v>
      </c>
      <c r="O50" s="56">
        <f t="shared" si="43"/>
        <v>10.721227621483376</v>
      </c>
      <c r="P50" s="9">
        <f t="shared" si="40"/>
        <v>68.189075630252091</v>
      </c>
      <c r="Q50" s="27">
        <f t="shared" si="29"/>
        <v>5.3601928844056692</v>
      </c>
    </row>
    <row r="51" spans="1:17" ht="20.100000000000001" customHeight="1">
      <c r="A51" s="16" t="s">
        <v>39</v>
      </c>
      <c r="B51" s="92"/>
      <c r="C51" s="56">
        <f t="shared" ref="C51:P51" si="44">(C34/C16)*10</f>
        <v>28.779960707269154</v>
      </c>
      <c r="D51" s="56">
        <f t="shared" si="44"/>
        <v>15.156612065521376</v>
      </c>
      <c r="E51" s="56">
        <f t="shared" si="44"/>
        <v>18.360873694207029</v>
      </c>
      <c r="F51" s="56">
        <f t="shared" si="44"/>
        <v>85.410628019323681</v>
      </c>
      <c r="G51" s="56">
        <f t="shared" si="44"/>
        <v>156.08695652173913</v>
      </c>
      <c r="H51" s="56">
        <f t="shared" si="44"/>
        <v>44.322811447811461</v>
      </c>
      <c r="I51" s="56">
        <f t="shared" si="44"/>
        <v>51.882242110221384</v>
      </c>
      <c r="J51" s="56">
        <f t="shared" si="44"/>
        <v>126.35892691951901</v>
      </c>
      <c r="K51" s="56">
        <f t="shared" si="44"/>
        <v>94.267419229272079</v>
      </c>
      <c r="L51" s="56">
        <f t="shared" si="44"/>
        <v>68.375944218477628</v>
      </c>
      <c r="M51" s="56">
        <f t="shared" si="44"/>
        <v>77.803814713896458</v>
      </c>
      <c r="N51" s="56">
        <f t="shared" ref="N51:O51" si="45">(N34/N16)*10</f>
        <v>43.708191126279871</v>
      </c>
      <c r="O51" s="56">
        <f t="shared" si="45"/>
        <v>140.614181438999</v>
      </c>
      <c r="P51" s="9">
        <f t="shared" si="44"/>
        <v>15.107129044733789</v>
      </c>
      <c r="Q51" s="27">
        <f t="shared" si="29"/>
        <v>-0.89256326147098086</v>
      </c>
    </row>
    <row r="52" spans="1:17" ht="20.100000000000001" customHeight="1">
      <c r="A52" s="16" t="s">
        <v>34</v>
      </c>
      <c r="B52" s="92"/>
      <c r="C52" s="56"/>
      <c r="D52" s="56">
        <f t="shared" si="40"/>
        <v>61.740135287485913</v>
      </c>
      <c r="E52" s="56"/>
      <c r="F52" s="56"/>
      <c r="G52" s="56"/>
      <c r="H52" s="56">
        <f t="shared" si="40"/>
        <v>42.264254385964925</v>
      </c>
      <c r="I52" s="56"/>
      <c r="J52" s="56"/>
      <c r="K52" s="56">
        <f t="shared" si="40"/>
        <v>22.190503162465784</v>
      </c>
      <c r="L52" s="56"/>
      <c r="M52" s="56">
        <f t="shared" si="40"/>
        <v>59.989968868903496</v>
      </c>
      <c r="N52" s="56"/>
      <c r="O52" s="56">
        <f t="shared" ref="O52" si="46">(O35/O17)*10</f>
        <v>70.125406283856961</v>
      </c>
      <c r="P52" s="9">
        <f t="shared" si="40"/>
        <v>19.958136057812116</v>
      </c>
      <c r="Q52" s="27">
        <f t="shared" si="29"/>
        <v>-0.71539364810202144</v>
      </c>
    </row>
    <row r="53" spans="1:17" ht="20.100000000000001" customHeight="1" thickBot="1">
      <c r="A53" s="16" t="s">
        <v>70</v>
      </c>
      <c r="B53" s="92">
        <f t="shared" si="40"/>
        <v>5.0235988200588757</v>
      </c>
      <c r="C53" s="56">
        <f t="shared" si="40"/>
        <v>18.534430393727014</v>
      </c>
      <c r="D53" s="56">
        <f t="shared" si="40"/>
        <v>14.773777134587352</v>
      </c>
      <c r="E53" s="56">
        <f t="shared" si="40"/>
        <v>18.7168645148605</v>
      </c>
      <c r="F53" s="56">
        <f t="shared" si="40"/>
        <v>12.538273572377177</v>
      </c>
      <c r="G53" s="56">
        <f t="shared" si="40"/>
        <v>7.5307270186441544</v>
      </c>
      <c r="H53" s="56">
        <f t="shared" si="40"/>
        <v>6.6769350678269888</v>
      </c>
      <c r="I53" s="56">
        <f t="shared" si="40"/>
        <v>22.263229416466608</v>
      </c>
      <c r="J53" s="56">
        <f t="shared" si="40"/>
        <v>16.561661467308952</v>
      </c>
      <c r="K53" s="56">
        <f t="shared" si="40"/>
        <v>10.327213610089478</v>
      </c>
      <c r="L53" s="56">
        <f t="shared" si="40"/>
        <v>19.144094215448515</v>
      </c>
      <c r="M53" s="56">
        <f t="shared" si="40"/>
        <v>15.597483819359434</v>
      </c>
      <c r="N53" s="56">
        <f t="shared" ref="N53:O53" si="47">(N36/N18)*10</f>
        <v>14.883351724628074</v>
      </c>
      <c r="O53" s="56">
        <f t="shared" si="47"/>
        <v>4.6879711055276649</v>
      </c>
      <c r="P53" s="9">
        <f t="shared" si="40"/>
        <v>6.2035758056375663</v>
      </c>
      <c r="Q53" s="27">
        <f t="shared" si="29"/>
        <v>0.32329651057849451</v>
      </c>
    </row>
    <row r="54" spans="1:17" ht="26.25" customHeight="1" thickBot="1">
      <c r="A54" s="254" t="s">
        <v>43</v>
      </c>
      <c r="B54" s="309">
        <f t="shared" si="40"/>
        <v>1.1580884246342165</v>
      </c>
      <c r="C54" s="310">
        <f t="shared" si="40"/>
        <v>3.8796844664574803</v>
      </c>
      <c r="D54" s="310">
        <f t="shared" ref="D54" si="48">(D37/D19)*10</f>
        <v>3.446020120683206</v>
      </c>
      <c r="E54" s="310">
        <f t="shared" ref="E54" si="49">(E37/E19)*10</f>
        <v>1.450712953566955</v>
      </c>
      <c r="F54" s="310">
        <f t="shared" ref="F54" si="50">(F37/F19)*10</f>
        <v>2.5271313004323588</v>
      </c>
      <c r="G54" s="310">
        <f t="shared" ref="G54:I54" si="51">(G37/G19)*10</f>
        <v>1.7908092751150975</v>
      </c>
      <c r="H54" s="310">
        <f t="shared" si="51"/>
        <v>3.5983145893183206</v>
      </c>
      <c r="I54" s="310">
        <f t="shared" si="51"/>
        <v>5.4987576256083361</v>
      </c>
      <c r="J54" s="310">
        <f t="shared" ref="J54:K54" si="52">(J37/J19)*10</f>
        <v>3.1036112456542249</v>
      </c>
      <c r="K54" s="310">
        <f t="shared" si="52"/>
        <v>2.9788540226213067</v>
      </c>
      <c r="L54" s="310">
        <f>(L37/L19)*10</f>
        <v>2.863122111781049</v>
      </c>
      <c r="M54" s="310">
        <f t="shared" ref="M54" si="53">(M37/M19)*10</f>
        <v>3.8362647723985885</v>
      </c>
      <c r="N54" s="310">
        <f t="shared" ref="N54:O54" si="54">(N37/N19)*10</f>
        <v>5.1394421059092998</v>
      </c>
      <c r="O54" s="310">
        <f t="shared" si="54"/>
        <v>9.6835235438135694</v>
      </c>
      <c r="P54" s="311">
        <f t="shared" ref="P54" si="55">(P37/P19)*10</f>
        <v>3.7034815845654538</v>
      </c>
      <c r="Q54" s="234">
        <f t="shared" si="29"/>
        <v>-0.6175481406319846</v>
      </c>
    </row>
    <row r="55" spans="1:17" ht="20.100000000000001" customHeight="1"/>
    <row r="56" spans="1:17" ht="20.100000000000001" customHeight="1"/>
    <row r="57" spans="1:17" ht="20.100000000000001" customHeight="1"/>
    <row r="58" spans="1:17" ht="20.100000000000001" customHeight="1"/>
    <row r="59" spans="1:17" ht="20.100000000000001" customHeight="1"/>
    <row r="60" spans="1:17" ht="20.100000000000001" customHeight="1"/>
    <row r="61" spans="1:17" ht="20.100000000000001" customHeight="1"/>
    <row r="62" spans="1:17" ht="20.100000000000001" customHeight="1"/>
    <row r="63" spans="1:17" ht="20.100000000000001" customHeight="1"/>
    <row r="64" spans="1:17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6.25" customHeight="1"/>
  </sheetData>
  <customSheetViews>
    <customSheetView guid="{D2454DF7-9151-402B-B9E4-208D72282370}" showGridLines="0" fitToPage="1" hiddenColumns="1">
      <selection activeCell="S12" activeCellId="1" sqref="S9 S12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17">
    <mergeCell ref="Q39:Q41"/>
    <mergeCell ref="A4:A6"/>
    <mergeCell ref="S4:S6"/>
    <mergeCell ref="B39:P39"/>
    <mergeCell ref="B40:P40"/>
    <mergeCell ref="B4:P4"/>
    <mergeCell ref="B5:P5"/>
    <mergeCell ref="B22:P22"/>
    <mergeCell ref="B23:P23"/>
    <mergeCell ref="A22:A24"/>
    <mergeCell ref="A39:A41"/>
    <mergeCell ref="T4:AA4"/>
    <mergeCell ref="T5:AA5"/>
    <mergeCell ref="T22:AA22"/>
    <mergeCell ref="T23:AA23"/>
    <mergeCell ref="Q4:Q6"/>
    <mergeCell ref="Q22:Q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portrait" r:id="rId2"/>
  <ignoredErrors>
    <ignoredError sqref="Z25:AA36 Z7:AA18 U7:V18 U25:V36 X7:X18 W25:X36 Y7:Y18 W7:W18 Y25:Y36" unlockedFormula="1"/>
    <ignoredError sqref="O36 B36:J36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4" id="{09D3A16E-84A1-42D4-82EA-79DB6899303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Q7:Q20</xm:sqref>
        </x14:conditionalFormatting>
        <x14:conditionalFormatting xmlns:xm="http://schemas.microsoft.com/office/excel/2006/main">
          <x14:cfRule type="iconSet" priority="75" id="{B4F01364-E3AE-467B-985A-5ED3626086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Q25:Q36</xm:sqref>
        </x14:conditionalFormatting>
        <x14:conditionalFormatting xmlns:xm="http://schemas.microsoft.com/office/excel/2006/main">
          <x14:cfRule type="iconSet" priority="1" id="{D694195D-7962-47C4-8143-40B6ED480D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Q37</xm:sqref>
        </x14:conditionalFormatting>
        <x14:conditionalFormatting xmlns:xm="http://schemas.microsoft.com/office/excel/2006/main">
          <x14:cfRule type="iconSet" priority="2" id="{83313E47-9E08-4F4E-990C-47B814A21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Q42:Q54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DB3B-2CBF-401C-9FA0-C40CD5F328F0}">
  <sheetPr>
    <pageSetUpPr fitToPage="1"/>
  </sheetPr>
  <dimension ref="A1:AB132"/>
  <sheetViews>
    <sheetView showGridLines="0" topLeftCell="A98" workbookViewId="0">
      <selection activeCell="G106" sqref="G106"/>
    </sheetView>
  </sheetViews>
  <sheetFormatPr defaultRowHeight="15"/>
  <cols>
    <col min="1" max="1" width="2.85546875" customWidth="1"/>
    <col min="2" max="2" width="2.28515625" customWidth="1"/>
    <col min="3" max="3" width="22" customWidth="1"/>
    <col min="4" max="6" width="9.140625" customWidth="1"/>
    <col min="19" max="19" width="11" customWidth="1"/>
    <col min="20" max="20" width="1.42578125" customWidth="1"/>
    <col min="21" max="21" width="9.140625" customWidth="1"/>
    <col min="22" max="23" width="9.28515625" bestFit="1" customWidth="1"/>
    <col min="24" max="27" width="9.28515625" customWidth="1"/>
    <col min="28" max="28" width="10.140625" bestFit="1" customWidth="1"/>
    <col min="29" max="29" width="11" customWidth="1"/>
    <col min="30" max="30" width="1.42578125" customWidth="1"/>
    <col min="31" max="33" width="9.140625" customWidth="1"/>
    <col min="42" max="42" width="11" customWidth="1"/>
  </cols>
  <sheetData>
    <row r="1" spans="1:28" ht="15.75">
      <c r="A1" s="10" t="s">
        <v>143</v>
      </c>
    </row>
    <row r="3" spans="1:28" ht="15.75" thickBot="1"/>
    <row r="4" spans="1:28">
      <c r="A4" s="495" t="s">
        <v>71</v>
      </c>
      <c r="B4" s="474"/>
      <c r="C4" s="474"/>
      <c r="D4" s="542" t="s">
        <v>18</v>
      </c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4"/>
      <c r="S4" s="518" t="s">
        <v>165</v>
      </c>
      <c r="U4" s="545" t="s">
        <v>111</v>
      </c>
      <c r="V4" s="543"/>
      <c r="W4" s="543"/>
      <c r="X4" s="543"/>
      <c r="Y4" s="543"/>
      <c r="Z4" s="543"/>
      <c r="AA4" s="543"/>
      <c r="AB4" s="546"/>
    </row>
    <row r="5" spans="1:28">
      <c r="A5" s="512"/>
      <c r="B5" s="475"/>
      <c r="C5" s="475"/>
      <c r="D5" s="547" t="s">
        <v>67</v>
      </c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548"/>
      <c r="P5" s="548"/>
      <c r="Q5" s="548"/>
      <c r="R5" s="549"/>
      <c r="S5" s="519"/>
      <c r="U5" s="550" t="s">
        <v>67</v>
      </c>
      <c r="V5" s="548"/>
      <c r="W5" s="548"/>
      <c r="X5" s="548"/>
      <c r="Y5" s="548"/>
      <c r="Z5" s="548"/>
      <c r="AA5" s="548"/>
      <c r="AB5" s="551"/>
    </row>
    <row r="6" spans="1:28" ht="18.75" customHeight="1" thickBot="1">
      <c r="A6" s="512"/>
      <c r="B6" s="475"/>
      <c r="C6" s="475"/>
      <c r="D6" s="61">
        <v>2010</v>
      </c>
      <c r="E6" s="62">
        <v>2011</v>
      </c>
      <c r="F6" s="62">
        <v>2012</v>
      </c>
      <c r="G6" s="59">
        <v>2013</v>
      </c>
      <c r="H6" s="59">
        <v>2014</v>
      </c>
      <c r="I6" s="59">
        <v>2015</v>
      </c>
      <c r="J6" s="59">
        <v>2016</v>
      </c>
      <c r="K6" s="59">
        <v>2017</v>
      </c>
      <c r="L6" s="59">
        <v>2018</v>
      </c>
      <c r="M6" s="59">
        <v>2019</v>
      </c>
      <c r="N6" s="59">
        <v>2020</v>
      </c>
      <c r="O6" s="59">
        <v>2021</v>
      </c>
      <c r="P6" s="59">
        <v>2022</v>
      </c>
      <c r="Q6" s="59">
        <v>2023</v>
      </c>
      <c r="R6" s="60">
        <v>2024</v>
      </c>
      <c r="S6" s="520"/>
      <c r="U6" s="51">
        <v>2010</v>
      </c>
      <c r="V6" s="37">
        <v>2015</v>
      </c>
      <c r="W6" s="37">
        <v>2019</v>
      </c>
      <c r="X6" s="95">
        <v>2020</v>
      </c>
      <c r="Y6" s="95">
        <v>2021</v>
      </c>
      <c r="Z6" s="95">
        <v>2022</v>
      </c>
      <c r="AA6" s="95">
        <v>2023</v>
      </c>
      <c r="AB6" s="272">
        <v>2024</v>
      </c>
    </row>
    <row r="7" spans="1:28" ht="20.100000000000001" customHeight="1" thickBot="1">
      <c r="A7" s="42" t="s">
        <v>44</v>
      </c>
      <c r="B7" s="43"/>
      <c r="C7" s="43"/>
      <c r="D7" s="132">
        <v>206967.15999999997</v>
      </c>
      <c r="E7" s="138">
        <v>135311.32</v>
      </c>
      <c r="F7" s="138">
        <v>92202.35</v>
      </c>
      <c r="G7" s="138">
        <v>70955.09</v>
      </c>
      <c r="H7" s="138">
        <v>80361.67</v>
      </c>
      <c r="I7" s="138">
        <v>84556.06</v>
      </c>
      <c r="J7" s="138">
        <v>71410.959999999992</v>
      </c>
      <c r="K7" s="138">
        <v>67669.710000000006</v>
      </c>
      <c r="L7" s="138">
        <v>89783.74</v>
      </c>
      <c r="M7" s="138">
        <v>114317</v>
      </c>
      <c r="N7" s="138">
        <v>74240.239999999991</v>
      </c>
      <c r="O7" s="138">
        <v>74612.200000000012</v>
      </c>
      <c r="P7" s="138">
        <v>189499.47</v>
      </c>
      <c r="Q7" s="138">
        <v>209948.20999999996</v>
      </c>
      <c r="R7" s="163">
        <v>72904.88</v>
      </c>
      <c r="S7" s="28">
        <f t="shared" ref="S7:S36" si="0">(R7-Q7)/Q7</f>
        <v>-0.6527482658699495</v>
      </c>
      <c r="T7" s="2"/>
      <c r="U7" s="288">
        <f>D7/$D$27</f>
        <v>0.9994122813070544</v>
      </c>
      <c r="V7" s="211">
        <f t="shared" ref="V7:V26" si="1">I7/$I$27</f>
        <v>0.99872767315610056</v>
      </c>
      <c r="W7" s="211">
        <f>M7/$M$27</f>
        <v>0.99982586550572339</v>
      </c>
      <c r="X7" s="211">
        <f>N7/$N$27</f>
        <v>0.99819534824185607</v>
      </c>
      <c r="Y7" s="211">
        <f>O7/$O$27</f>
        <v>0.99957304043040529</v>
      </c>
      <c r="Z7" s="211">
        <f>P7/$P$27</f>
        <v>0.99983184838982309</v>
      </c>
      <c r="AA7" s="211">
        <f>Q7/$Q$27</f>
        <v>0.99966779034823594</v>
      </c>
      <c r="AB7" s="289">
        <f>R7/$R$27</f>
        <v>0.9952963450086022</v>
      </c>
    </row>
    <row r="8" spans="1:28" ht="20.100000000000001" customHeight="1">
      <c r="A8" s="69"/>
      <c r="B8" s="68" t="s">
        <v>95</v>
      </c>
      <c r="C8" s="68"/>
      <c r="D8" s="72">
        <v>109308.03</v>
      </c>
      <c r="E8" s="77">
        <v>82412.08</v>
      </c>
      <c r="F8" s="77">
        <v>39415.159999999996</v>
      </c>
      <c r="G8" s="77">
        <v>24564.18</v>
      </c>
      <c r="H8" s="77">
        <v>12284.48</v>
      </c>
      <c r="I8" s="77">
        <v>7552.02</v>
      </c>
      <c r="J8" s="77">
        <v>2959.88</v>
      </c>
      <c r="K8" s="77">
        <v>4028.34</v>
      </c>
      <c r="L8" s="77">
        <v>6056.72</v>
      </c>
      <c r="M8" s="77">
        <v>12470.749999999998</v>
      </c>
      <c r="N8" s="77">
        <v>4025.8900000000003</v>
      </c>
      <c r="O8" s="77">
        <v>1958.23</v>
      </c>
      <c r="P8" s="77">
        <v>1866.96</v>
      </c>
      <c r="Q8" s="77">
        <v>2814.5699999999997</v>
      </c>
      <c r="R8" s="73">
        <v>10463.559999999998</v>
      </c>
      <c r="S8" s="81">
        <f t="shared" si="0"/>
        <v>2.7176407053297655</v>
      </c>
      <c r="U8" s="290">
        <f t="shared" ref="U8:U26" si="2">D8/$D$27</f>
        <v>0.52783150538220625</v>
      </c>
      <c r="V8" s="291">
        <f t="shared" si="1"/>
        <v>8.9200127846878571E-2</v>
      </c>
      <c r="W8" s="291">
        <f t="shared" ref="W8:W26" si="3">M8/$M$27</f>
        <v>0.10907020313912627</v>
      </c>
      <c r="X8" s="291">
        <f t="shared" ref="X8:X26" si="4">N8/$N$27</f>
        <v>5.4130006456517478E-2</v>
      </c>
      <c r="Y8" s="291">
        <f t="shared" ref="Y8:Y26" si="5">O8/$O$27</f>
        <v>2.6234234012159303E-2</v>
      </c>
      <c r="Z8" s="291">
        <f t="shared" ref="Z8:Z26" si="6">P8/$P$27</f>
        <v>9.8504025772202103E-3</v>
      </c>
      <c r="AA8" s="291">
        <f t="shared" ref="AA8:AA26" si="7">Q8/$Q$27</f>
        <v>1.3401566856323446E-2</v>
      </c>
      <c r="AB8" s="292">
        <f t="shared" ref="AB8:AB26" si="8">R8/$R$27</f>
        <v>0.14284836658092306</v>
      </c>
    </row>
    <row r="9" spans="1:28" ht="20.100000000000001" customHeight="1">
      <c r="A9" s="16"/>
      <c r="C9" t="s">
        <v>46</v>
      </c>
      <c r="D9" s="25">
        <v>58778.400000000001</v>
      </c>
      <c r="E9" s="26">
        <v>52558.07</v>
      </c>
      <c r="F9" s="26">
        <v>23408.839999999997</v>
      </c>
      <c r="G9" s="26">
        <v>8699.7699999999986</v>
      </c>
      <c r="H9" s="26">
        <v>749.41000000000008</v>
      </c>
      <c r="I9" s="26">
        <v>1370.5000000000002</v>
      </c>
      <c r="J9" s="26">
        <v>932.22</v>
      </c>
      <c r="K9" s="26">
        <v>1140.78</v>
      </c>
      <c r="L9" s="26">
        <v>900.42</v>
      </c>
      <c r="M9" s="26">
        <v>840.5</v>
      </c>
      <c r="N9" s="26">
        <v>828.28</v>
      </c>
      <c r="O9" s="26">
        <v>710.61999999999989</v>
      </c>
      <c r="P9" s="26">
        <v>516.13</v>
      </c>
      <c r="Q9" s="26">
        <v>645.66999999999996</v>
      </c>
      <c r="R9" s="66">
        <v>739.98</v>
      </c>
      <c r="S9" s="208">
        <f t="shared" si="0"/>
        <v>0.14606532748927481</v>
      </c>
      <c r="U9" s="220">
        <f t="shared" si="2"/>
        <v>0.28383176749189859</v>
      </c>
      <c r="V9" s="214">
        <f t="shared" si="1"/>
        <v>1.6187559780581499E-2</v>
      </c>
      <c r="W9" s="214">
        <f t="shared" si="3"/>
        <v>7.3510819909336361E-3</v>
      </c>
      <c r="X9" s="214">
        <f t="shared" si="4"/>
        <v>1.1136618672592717E-2</v>
      </c>
      <c r="Y9" s="214">
        <f t="shared" si="5"/>
        <v>9.5201132521310784E-3</v>
      </c>
      <c r="Z9" s="214">
        <f t="shared" si="6"/>
        <v>2.7231907926150893E-3</v>
      </c>
      <c r="AA9" s="214">
        <f t="shared" si="7"/>
        <v>3.0743558242013378E-3</v>
      </c>
      <c r="AB9" s="225">
        <f t="shared" si="8"/>
        <v>1.0102196031040246E-2</v>
      </c>
    </row>
    <row r="10" spans="1:28" ht="20.100000000000001" customHeight="1">
      <c r="A10" s="16"/>
      <c r="C10" t="s">
        <v>47</v>
      </c>
      <c r="D10" s="25">
        <v>50529.630000000005</v>
      </c>
      <c r="E10" s="26">
        <v>29854.01</v>
      </c>
      <c r="F10" s="26">
        <v>16006.32</v>
      </c>
      <c r="G10" s="26">
        <v>15864.41</v>
      </c>
      <c r="H10" s="26">
        <v>11535.07</v>
      </c>
      <c r="I10" s="26">
        <v>6181.52</v>
      </c>
      <c r="J10" s="26">
        <v>2027.66</v>
      </c>
      <c r="K10" s="26">
        <v>2887.56</v>
      </c>
      <c r="L10" s="26">
        <v>5156.3</v>
      </c>
      <c r="M10" s="26">
        <v>11630.249999999998</v>
      </c>
      <c r="N10" s="26">
        <v>3197.61</v>
      </c>
      <c r="O10" s="26">
        <v>1247.6100000000001</v>
      </c>
      <c r="P10" s="26">
        <v>1350.8300000000002</v>
      </c>
      <c r="Q10" s="26">
        <v>2168.8999999999996</v>
      </c>
      <c r="R10" s="66">
        <v>9723.5799999999981</v>
      </c>
      <c r="S10" s="208">
        <f t="shared" si="0"/>
        <v>3.4831850246668816</v>
      </c>
      <c r="U10" s="220">
        <f t="shared" si="2"/>
        <v>0.24399973789030774</v>
      </c>
      <c r="V10" s="214">
        <f t="shared" si="1"/>
        <v>7.3012568066297065E-2</v>
      </c>
      <c r="W10" s="214">
        <f t="shared" si="3"/>
        <v>0.10171912114819263</v>
      </c>
      <c r="X10" s="214">
        <f t="shared" si="4"/>
        <v>4.2993387783924759E-2</v>
      </c>
      <c r="Y10" s="214">
        <f t="shared" si="5"/>
        <v>1.6714120760028223E-2</v>
      </c>
      <c r="Z10" s="214">
        <f t="shared" si="6"/>
        <v>7.1272117846051218E-3</v>
      </c>
      <c r="AA10" s="214">
        <f t="shared" si="7"/>
        <v>1.0327211032122108E-2</v>
      </c>
      <c r="AB10" s="225">
        <f t="shared" si="8"/>
        <v>0.13274617054988283</v>
      </c>
    </row>
    <row r="11" spans="1:28" ht="20.100000000000001" customHeight="1">
      <c r="A11" s="260"/>
      <c r="B11" s="554" t="s">
        <v>103</v>
      </c>
      <c r="C11" s="555"/>
      <c r="D11" s="133"/>
      <c r="E11" s="78"/>
      <c r="F11" s="78"/>
      <c r="G11" s="78"/>
      <c r="H11" s="78"/>
      <c r="I11" s="78"/>
      <c r="J11" s="78"/>
      <c r="K11" s="78">
        <v>48342.76</v>
      </c>
      <c r="L11" s="78">
        <v>53325.14</v>
      </c>
      <c r="M11" s="78">
        <v>57819.38</v>
      </c>
      <c r="N11" s="78">
        <v>33133.1</v>
      </c>
      <c r="O11" s="78">
        <v>36101.32</v>
      </c>
      <c r="P11" s="78">
        <v>46783.56</v>
      </c>
      <c r="Q11" s="78">
        <v>52963.59</v>
      </c>
      <c r="R11" s="74">
        <v>49170.71</v>
      </c>
      <c r="S11" s="83">
        <f t="shared" si="0"/>
        <v>-7.1612970344344065E-2</v>
      </c>
      <c r="U11" s="223">
        <f t="shared" si="2"/>
        <v>0</v>
      </c>
      <c r="V11" s="217">
        <f t="shared" si="1"/>
        <v>0</v>
      </c>
      <c r="W11" s="217">
        <f t="shared" si="3"/>
        <v>0.5056930434800101</v>
      </c>
      <c r="X11" s="217">
        <f t="shared" si="4"/>
        <v>0.44549029330767581</v>
      </c>
      <c r="Y11" s="217">
        <f t="shared" si="5"/>
        <v>0.48364618917483998</v>
      </c>
      <c r="Z11" s="217">
        <f t="shared" si="6"/>
        <v>0.24683812186417295</v>
      </c>
      <c r="AA11" s="217">
        <f t="shared" si="7"/>
        <v>0.25218597950518334</v>
      </c>
      <c r="AB11" s="293">
        <f t="shared" si="8"/>
        <v>0.67127780670481763</v>
      </c>
    </row>
    <row r="12" spans="1:28" ht="20.100000000000001" customHeight="1">
      <c r="A12" s="16"/>
      <c r="C12" t="s">
        <v>46</v>
      </c>
      <c r="D12" s="25"/>
      <c r="E12" s="26"/>
      <c r="F12" s="26"/>
      <c r="G12" s="26"/>
      <c r="H12" s="26"/>
      <c r="I12" s="26"/>
      <c r="J12" s="26"/>
      <c r="K12" s="26">
        <v>48341.96</v>
      </c>
      <c r="L12" s="26">
        <v>53324.54</v>
      </c>
      <c r="M12" s="26">
        <v>57785.64</v>
      </c>
      <c r="N12" s="26">
        <v>32955</v>
      </c>
      <c r="O12" s="26">
        <v>36070.21</v>
      </c>
      <c r="P12" s="26">
        <v>46781.97</v>
      </c>
      <c r="Q12" s="26">
        <v>52958.59</v>
      </c>
      <c r="R12" s="66">
        <v>49165.64</v>
      </c>
      <c r="S12" s="208">
        <f t="shared" si="0"/>
        <v>-7.1621053355083605E-2</v>
      </c>
      <c r="U12" s="220">
        <f t="shared" si="2"/>
        <v>0</v>
      </c>
      <c r="V12" s="214">
        <f t="shared" si="1"/>
        <v>0</v>
      </c>
      <c r="W12" s="214">
        <f t="shared" si="3"/>
        <v>0.50539795067052273</v>
      </c>
      <c r="X12" s="214">
        <f t="shared" si="4"/>
        <v>0.44309565407264812</v>
      </c>
      <c r="Y12" s="214">
        <f t="shared" si="5"/>
        <v>0.48322941125798735</v>
      </c>
      <c r="Z12" s="214">
        <f t="shared" si="6"/>
        <v>0.24682973275026707</v>
      </c>
      <c r="AA12" s="214">
        <f t="shared" si="7"/>
        <v>0.25216217201974805</v>
      </c>
      <c r="AB12" s="225">
        <f t="shared" si="8"/>
        <v>0.67120859113969777</v>
      </c>
    </row>
    <row r="13" spans="1:28" ht="20.100000000000001" customHeight="1">
      <c r="A13" s="16"/>
      <c r="C13" t="s">
        <v>47</v>
      </c>
      <c r="D13" s="25"/>
      <c r="E13" s="26"/>
      <c r="F13" s="26"/>
      <c r="G13" s="26"/>
      <c r="H13" s="26"/>
      <c r="I13" s="26"/>
      <c r="J13" s="26"/>
      <c r="K13" s="26">
        <v>0.8</v>
      </c>
      <c r="L13" s="26">
        <v>0.6</v>
      </c>
      <c r="M13" s="26">
        <v>33.74</v>
      </c>
      <c r="N13" s="26">
        <v>178.1</v>
      </c>
      <c r="O13" s="26">
        <v>31.11</v>
      </c>
      <c r="P13" s="26">
        <v>1.5899999999999999</v>
      </c>
      <c r="Q13" s="26">
        <v>5</v>
      </c>
      <c r="R13" s="66">
        <v>5.07</v>
      </c>
      <c r="S13" s="208">
        <f t="shared" si="0"/>
        <v>1.4000000000000058E-2</v>
      </c>
      <c r="U13" s="220">
        <f t="shared" si="2"/>
        <v>0</v>
      </c>
      <c r="V13" s="214">
        <f t="shared" si="1"/>
        <v>0</v>
      </c>
      <c r="W13" s="214">
        <f t="shared" si="3"/>
        <v>2.9509280948733003E-4</v>
      </c>
      <c r="X13" s="214">
        <f t="shared" si="4"/>
        <v>2.3946392350277235E-3</v>
      </c>
      <c r="Y13" s="214">
        <f t="shared" si="5"/>
        <v>4.1677791685260459E-4</v>
      </c>
      <c r="Z13" s="214">
        <f t="shared" si="6"/>
        <v>8.3891139059112861E-6</v>
      </c>
      <c r="AA13" s="214">
        <f t="shared" si="7"/>
        <v>2.3807485435294641E-5</v>
      </c>
      <c r="AB13" s="225">
        <f t="shared" si="8"/>
        <v>6.921556511983303E-5</v>
      </c>
    </row>
    <row r="14" spans="1:28" ht="20.100000000000001" customHeight="1">
      <c r="A14" s="70"/>
      <c r="B14" s="71" t="s">
        <v>104</v>
      </c>
      <c r="C14" s="71"/>
      <c r="D14" s="133">
        <v>97659.12999999999</v>
      </c>
      <c r="E14" s="78">
        <v>52899.24</v>
      </c>
      <c r="F14" s="78">
        <v>52787.19</v>
      </c>
      <c r="G14" s="78">
        <v>46390.91</v>
      </c>
      <c r="H14" s="78">
        <v>68077.19</v>
      </c>
      <c r="I14" s="78">
        <v>77004.040000000008</v>
      </c>
      <c r="J14" s="78">
        <v>68451.08</v>
      </c>
      <c r="K14" s="78">
        <v>15298.609999999999</v>
      </c>
      <c r="L14" s="78">
        <v>30401.879999999997</v>
      </c>
      <c r="M14" s="78">
        <v>44026.869999999995</v>
      </c>
      <c r="N14" s="78">
        <v>37081.249999999993</v>
      </c>
      <c r="O14" s="78">
        <v>36552.65</v>
      </c>
      <c r="P14" s="78">
        <v>140848.95000000001</v>
      </c>
      <c r="Q14" s="78">
        <v>154170.04999999999</v>
      </c>
      <c r="R14" s="74">
        <v>13270.61</v>
      </c>
      <c r="S14" s="83">
        <f t="shared" si="0"/>
        <v>-0.91392225662507087</v>
      </c>
      <c r="U14" s="223">
        <f t="shared" si="2"/>
        <v>0.47158077592484815</v>
      </c>
      <c r="V14" s="217">
        <f t="shared" si="1"/>
        <v>0.90952754530922209</v>
      </c>
      <c r="W14" s="217">
        <f t="shared" si="3"/>
        <v>0.38506261888658694</v>
      </c>
      <c r="X14" s="217">
        <f t="shared" si="4"/>
        <v>0.49857504847766287</v>
      </c>
      <c r="Y14" s="217">
        <f t="shared" si="5"/>
        <v>0.4896926172434059</v>
      </c>
      <c r="Z14" s="217">
        <f t="shared" si="6"/>
        <v>0.74314332394842997</v>
      </c>
      <c r="AA14" s="217">
        <f t="shared" si="7"/>
        <v>0.73408024398672922</v>
      </c>
      <c r="AB14" s="293">
        <f t="shared" si="8"/>
        <v>0.18117017172286143</v>
      </c>
    </row>
    <row r="15" spans="1:28" ht="20.100000000000001" customHeight="1">
      <c r="A15" s="16"/>
      <c r="C15" t="s">
        <v>46</v>
      </c>
      <c r="D15" s="25">
        <v>74636.569999999992</v>
      </c>
      <c r="E15" s="26">
        <v>38140.82</v>
      </c>
      <c r="F15" s="26">
        <v>39970.03</v>
      </c>
      <c r="G15" s="26">
        <v>32478.57</v>
      </c>
      <c r="H15" s="26">
        <v>43695.25</v>
      </c>
      <c r="I15" s="26">
        <v>51306.69</v>
      </c>
      <c r="J15" s="26">
        <v>45812.83</v>
      </c>
      <c r="K15" s="26">
        <v>1249.01</v>
      </c>
      <c r="L15" s="26">
        <v>3927.26</v>
      </c>
      <c r="M15" s="26">
        <v>1044.72</v>
      </c>
      <c r="N15" s="26">
        <v>5.95</v>
      </c>
      <c r="O15" s="26">
        <v>8.92</v>
      </c>
      <c r="P15" s="26">
        <v>7.56</v>
      </c>
      <c r="Q15" s="26">
        <v>4.7300000000000004</v>
      </c>
      <c r="R15" s="66">
        <v>5.9</v>
      </c>
      <c r="S15" s="208">
        <f t="shared" si="0"/>
        <v>0.24735729386892175</v>
      </c>
      <c r="U15" s="220">
        <f t="shared" si="2"/>
        <v>0.36040840823555609</v>
      </c>
      <c r="V15" s="214">
        <f t="shared" si="1"/>
        <v>0.60600518899581379</v>
      </c>
      <c r="W15" s="214">
        <f t="shared" si="3"/>
        <v>9.1372068739657211E-3</v>
      </c>
      <c r="X15" s="214">
        <f t="shared" si="4"/>
        <v>8.000058084455337E-5</v>
      </c>
      <c r="Y15" s="214">
        <f t="shared" si="5"/>
        <v>1.1950045060511838E-4</v>
      </c>
      <c r="Z15" s="214">
        <f t="shared" si="6"/>
        <v>3.9887862345087624E-5</v>
      </c>
      <c r="AA15" s="214">
        <f t="shared" si="7"/>
        <v>2.2521881221788733E-5</v>
      </c>
      <c r="AB15" s="225">
        <f t="shared" si="8"/>
        <v>8.0546712861344171E-5</v>
      </c>
    </row>
    <row r="16" spans="1:28" ht="20.100000000000001" customHeight="1" thickBot="1">
      <c r="A16" s="16"/>
      <c r="C16" t="s">
        <v>47</v>
      </c>
      <c r="D16" s="25">
        <v>23022.559999999998</v>
      </c>
      <c r="E16" s="26">
        <v>14758.42</v>
      </c>
      <c r="F16" s="26">
        <v>12817.16</v>
      </c>
      <c r="G16" s="26">
        <v>13912.34</v>
      </c>
      <c r="H16" s="26">
        <v>24381.94</v>
      </c>
      <c r="I16" s="26">
        <v>25697.35</v>
      </c>
      <c r="J16" s="26">
        <v>22638.25</v>
      </c>
      <c r="K16" s="26">
        <v>14049.599999999999</v>
      </c>
      <c r="L16" s="26">
        <v>26474.62</v>
      </c>
      <c r="M16" s="26">
        <v>42982.149999999994</v>
      </c>
      <c r="N16" s="26">
        <v>37075.299999999996</v>
      </c>
      <c r="O16" s="26">
        <v>36543.730000000003</v>
      </c>
      <c r="P16" s="26">
        <v>140841.39000000001</v>
      </c>
      <c r="Q16" s="26">
        <v>154165.31999999998</v>
      </c>
      <c r="R16" s="66">
        <v>13264.710000000001</v>
      </c>
      <c r="S16" s="208">
        <f t="shared" si="0"/>
        <v>-0.91395788624834695</v>
      </c>
      <c r="U16" s="220">
        <f t="shared" si="2"/>
        <v>0.11117236768929205</v>
      </c>
      <c r="V16" s="214">
        <f t="shared" si="1"/>
        <v>0.30352235631340813</v>
      </c>
      <c r="W16" s="214">
        <f t="shared" si="3"/>
        <v>0.37592541201262125</v>
      </c>
      <c r="X16" s="214">
        <f t="shared" si="4"/>
        <v>0.49849504789681837</v>
      </c>
      <c r="Y16" s="214">
        <f t="shared" si="5"/>
        <v>0.4895731167928008</v>
      </c>
      <c r="Z16" s="214">
        <f t="shared" si="6"/>
        <v>0.74310343608608487</v>
      </c>
      <c r="AA16" s="214">
        <f t="shared" si="7"/>
        <v>0.73405772210550746</v>
      </c>
      <c r="AB16" s="225">
        <f t="shared" si="8"/>
        <v>0.18108962501000009</v>
      </c>
    </row>
    <row r="17" spans="1:28" ht="20.100000000000001" customHeight="1" thickBot="1">
      <c r="A17" s="42" t="s">
        <v>49</v>
      </c>
      <c r="B17" s="43"/>
      <c r="C17" s="43"/>
      <c r="D17" s="132">
        <v>121.71000000000001</v>
      </c>
      <c r="E17" s="138">
        <v>11.680000000000001</v>
      </c>
      <c r="F17" s="138">
        <v>152.82</v>
      </c>
      <c r="G17" s="138">
        <v>0.06</v>
      </c>
      <c r="H17" s="138">
        <v>85.56</v>
      </c>
      <c r="I17" s="138">
        <v>107.72</v>
      </c>
      <c r="J17" s="138">
        <v>64.36</v>
      </c>
      <c r="K17" s="138">
        <v>0.23</v>
      </c>
      <c r="L17" s="138">
        <v>251.03</v>
      </c>
      <c r="M17" s="138">
        <v>19.91</v>
      </c>
      <c r="N17" s="138">
        <v>134.22</v>
      </c>
      <c r="O17" s="138">
        <v>31.869999999999997</v>
      </c>
      <c r="P17" s="138">
        <v>31.869999999999997</v>
      </c>
      <c r="Q17" s="138">
        <v>69.77000000000001</v>
      </c>
      <c r="R17" s="163">
        <v>344.53999999999996</v>
      </c>
      <c r="S17" s="28">
        <f t="shared" si="0"/>
        <v>3.9382255983947245</v>
      </c>
      <c r="T17" s="2"/>
      <c r="U17" s="288">
        <f t="shared" si="2"/>
        <v>5.8771869294569051E-4</v>
      </c>
      <c r="V17" s="211">
        <f t="shared" si="1"/>
        <v>1.272326843899481E-3</v>
      </c>
      <c r="W17" s="211">
        <f t="shared" si="3"/>
        <v>1.7413449427660762E-4</v>
      </c>
      <c r="X17" s="211">
        <f t="shared" si="4"/>
        <v>1.8046517581438576E-3</v>
      </c>
      <c r="Y17" s="211">
        <f t="shared" si="5"/>
        <v>4.2695956959474472E-4</v>
      </c>
      <c r="Z17" s="211">
        <f t="shared" si="6"/>
        <v>1.6815161017697653E-4</v>
      </c>
      <c r="AA17" s="211">
        <f t="shared" si="7"/>
        <v>3.3220965176410149E-4</v>
      </c>
      <c r="AB17" s="289">
        <f t="shared" si="8"/>
        <v>4.7036549913978837E-3</v>
      </c>
    </row>
    <row r="18" spans="1:28" ht="20.100000000000001" customHeight="1">
      <c r="A18" s="69"/>
      <c r="B18" s="68" t="s">
        <v>95</v>
      </c>
      <c r="C18" s="68"/>
      <c r="D18" s="72">
        <v>73.36</v>
      </c>
      <c r="E18" s="77">
        <v>11.680000000000001</v>
      </c>
      <c r="F18" s="77">
        <v>140.12</v>
      </c>
      <c r="G18" s="77">
        <v>0.06</v>
      </c>
      <c r="H18" s="77">
        <v>85.56</v>
      </c>
      <c r="I18" s="77">
        <v>88.22</v>
      </c>
      <c r="J18" s="77">
        <v>64.36</v>
      </c>
      <c r="K18" s="77">
        <v>0.23</v>
      </c>
      <c r="L18" s="77">
        <v>11.030000000000001</v>
      </c>
      <c r="M18" s="77">
        <v>19.91</v>
      </c>
      <c r="N18" s="77">
        <v>132.46</v>
      </c>
      <c r="O18" s="77">
        <v>31.869999999999997</v>
      </c>
      <c r="P18" s="77">
        <v>31.869999999999997</v>
      </c>
      <c r="Q18" s="77">
        <v>69.77000000000001</v>
      </c>
      <c r="R18" s="73">
        <v>25.57</v>
      </c>
      <c r="S18" s="81">
        <f t="shared" si="0"/>
        <v>-0.63351010462949697</v>
      </c>
      <c r="U18" s="290">
        <f t="shared" si="2"/>
        <v>3.5424404990958718E-4</v>
      </c>
      <c r="V18" s="291">
        <f t="shared" si="1"/>
        <v>1.0420040305311198E-3</v>
      </c>
      <c r="W18" s="291">
        <f t="shared" si="3"/>
        <v>1.7413449427660762E-4</v>
      </c>
      <c r="X18" s="291">
        <f t="shared" si="4"/>
        <v>1.7809877207847966E-3</v>
      </c>
      <c r="Y18" s="291">
        <f t="shared" si="5"/>
        <v>4.2695956959474472E-4</v>
      </c>
      <c r="Z18" s="291">
        <f t="shared" si="6"/>
        <v>1.6815161017697653E-4</v>
      </c>
      <c r="AA18" s="291">
        <f t="shared" si="7"/>
        <v>3.3220965176410149E-4</v>
      </c>
      <c r="AB18" s="292">
        <f t="shared" si="8"/>
        <v>3.4908126234992716E-4</v>
      </c>
    </row>
    <row r="19" spans="1:28" ht="20.100000000000001" customHeight="1">
      <c r="A19" s="16"/>
      <c r="C19" t="s">
        <v>46</v>
      </c>
      <c r="D19" s="25">
        <v>1.92</v>
      </c>
      <c r="E19" s="26">
        <v>0.02</v>
      </c>
      <c r="F19" s="26">
        <v>0.4</v>
      </c>
      <c r="G19" s="26"/>
      <c r="H19" s="26">
        <v>26.11</v>
      </c>
      <c r="I19" s="26">
        <v>4.8800000000000008</v>
      </c>
      <c r="J19" s="26">
        <v>64.17</v>
      </c>
      <c r="K19" s="26">
        <v>0.01</v>
      </c>
      <c r="L19" s="26"/>
      <c r="M19" s="26">
        <v>13.709999999999999</v>
      </c>
      <c r="N19" s="26">
        <v>23.24</v>
      </c>
      <c r="O19" s="26">
        <v>2.3299999999999996</v>
      </c>
      <c r="P19" s="26">
        <v>2.4500000000000002</v>
      </c>
      <c r="Q19" s="26">
        <v>1.9100000000000001</v>
      </c>
      <c r="R19" s="66">
        <v>7.33</v>
      </c>
      <c r="S19" s="27">
        <f t="shared" si="0"/>
        <v>2.8376963350785336</v>
      </c>
      <c r="U19" s="220">
        <f t="shared" si="2"/>
        <v>9.2713818951255099E-6</v>
      </c>
      <c r="V19" s="214">
        <f t="shared" si="1"/>
        <v>5.7639760473723248E-5</v>
      </c>
      <c r="W19" s="214">
        <f t="shared" si="3"/>
        <v>1.1990878536073783E-4</v>
      </c>
      <c r="X19" s="214">
        <f t="shared" si="4"/>
        <v>3.1247285694578489E-4</v>
      </c>
      <c r="Y19" s="214">
        <f t="shared" si="5"/>
        <v>3.1214803801561189E-5</v>
      </c>
      <c r="Z19" s="214">
        <f t="shared" si="6"/>
        <v>1.2926622056278398E-5</v>
      </c>
      <c r="AA19" s="214">
        <f t="shared" si="7"/>
        <v>9.094459436282553E-6</v>
      </c>
      <c r="AB19" s="225">
        <f t="shared" si="8"/>
        <v>1.0006905174129707E-4</v>
      </c>
    </row>
    <row r="20" spans="1:28" ht="20.100000000000001" customHeight="1">
      <c r="A20" s="16"/>
      <c r="C20" t="s">
        <v>47</v>
      </c>
      <c r="D20" s="25">
        <v>71.44</v>
      </c>
      <c r="E20" s="26">
        <v>11.660000000000002</v>
      </c>
      <c r="F20" s="26">
        <v>139.72</v>
      </c>
      <c r="G20" s="26">
        <v>0.06</v>
      </c>
      <c r="H20" s="26">
        <v>59.449999999999996</v>
      </c>
      <c r="I20" s="26">
        <v>83.34</v>
      </c>
      <c r="J20" s="26">
        <v>0.19</v>
      </c>
      <c r="K20" s="26">
        <v>0.22</v>
      </c>
      <c r="L20" s="26">
        <v>11.030000000000001</v>
      </c>
      <c r="M20" s="26">
        <v>6.2</v>
      </c>
      <c r="N20" s="26">
        <v>109.22</v>
      </c>
      <c r="O20" s="26">
        <v>29.54</v>
      </c>
      <c r="P20" s="26">
        <v>29.419999999999998</v>
      </c>
      <c r="Q20" s="26">
        <v>67.860000000000014</v>
      </c>
      <c r="R20" s="66">
        <v>18.240000000000002</v>
      </c>
      <c r="S20" s="27">
        <f t="shared" si="0"/>
        <v>-0.73121131741821399</v>
      </c>
      <c r="U20" s="220">
        <f t="shared" si="2"/>
        <v>3.4497266801446165E-4</v>
      </c>
      <c r="V20" s="214">
        <f t="shared" si="1"/>
        <v>9.8436427005739653E-4</v>
      </c>
      <c r="W20" s="214">
        <f t="shared" si="3"/>
        <v>5.4225708915869777E-5</v>
      </c>
      <c r="X20" s="214">
        <f t="shared" si="4"/>
        <v>1.4685148638390116E-3</v>
      </c>
      <c r="Y20" s="214">
        <f t="shared" si="5"/>
        <v>3.9574476579318354E-4</v>
      </c>
      <c r="Z20" s="214">
        <f t="shared" si="6"/>
        <v>1.5522498812069814E-4</v>
      </c>
      <c r="AA20" s="214">
        <f t="shared" si="7"/>
        <v>3.2311519232781894E-4</v>
      </c>
      <c r="AB20" s="225">
        <f t="shared" si="8"/>
        <v>2.490122106086301E-4</v>
      </c>
    </row>
    <row r="21" spans="1:28" ht="20.100000000000001" customHeight="1">
      <c r="A21" s="70"/>
      <c r="B21" s="554" t="s">
        <v>103</v>
      </c>
      <c r="C21" s="555"/>
      <c r="D21" s="133"/>
      <c r="E21" s="78"/>
      <c r="F21" s="78"/>
      <c r="G21" s="78"/>
      <c r="H21" s="78"/>
      <c r="I21" s="78"/>
      <c r="J21" s="78"/>
      <c r="K21" s="78"/>
      <c r="L21" s="143"/>
      <c r="M21" s="143"/>
      <c r="N21" s="143"/>
      <c r="O21" s="143"/>
      <c r="P21" s="143"/>
      <c r="Q21" s="143"/>
      <c r="R21" s="164">
        <v>318.96999999999997</v>
      </c>
      <c r="S21" s="83"/>
      <c r="U21" s="223">
        <f t="shared" si="2"/>
        <v>0</v>
      </c>
      <c r="V21" s="217">
        <f t="shared" si="1"/>
        <v>0</v>
      </c>
      <c r="W21" s="217">
        <f t="shared" si="3"/>
        <v>0</v>
      </c>
      <c r="X21" s="217">
        <f t="shared" si="4"/>
        <v>0</v>
      </c>
      <c r="Y21" s="217">
        <f t="shared" si="5"/>
        <v>0</v>
      </c>
      <c r="Z21" s="217">
        <f t="shared" si="6"/>
        <v>0</v>
      </c>
      <c r="AA21" s="217">
        <f t="shared" si="7"/>
        <v>0</v>
      </c>
      <c r="AB21" s="293">
        <f t="shared" si="8"/>
        <v>4.354573729047957E-3</v>
      </c>
    </row>
    <row r="22" spans="1:28" ht="20.100000000000001" customHeight="1">
      <c r="A22" s="16"/>
      <c r="C22" t="s">
        <v>46</v>
      </c>
      <c r="D22" s="25"/>
      <c r="E22" s="26"/>
      <c r="F22" s="26"/>
      <c r="G22" s="26"/>
      <c r="H22" s="26"/>
      <c r="I22" s="26"/>
      <c r="J22" s="26"/>
      <c r="K22" s="26"/>
      <c r="L22" s="142"/>
      <c r="M22" s="142"/>
      <c r="N22" s="142"/>
      <c r="O22" s="142"/>
      <c r="P22" s="142"/>
      <c r="Q22" s="142"/>
      <c r="R22" s="66">
        <v>0.01</v>
      </c>
      <c r="S22" s="27"/>
      <c r="U22" s="220">
        <f t="shared" si="2"/>
        <v>0</v>
      </c>
      <c r="V22" s="214">
        <f t="shared" si="1"/>
        <v>0</v>
      </c>
      <c r="W22" s="214">
        <f t="shared" si="3"/>
        <v>0</v>
      </c>
      <c r="X22" s="214">
        <f t="shared" si="4"/>
        <v>0</v>
      </c>
      <c r="Y22" s="214">
        <f t="shared" si="5"/>
        <v>0</v>
      </c>
      <c r="Z22" s="214">
        <f t="shared" si="6"/>
        <v>0</v>
      </c>
      <c r="AA22" s="214">
        <f t="shared" si="7"/>
        <v>0</v>
      </c>
      <c r="AB22" s="225">
        <f t="shared" si="8"/>
        <v>1.3651985230736298E-7</v>
      </c>
    </row>
    <row r="23" spans="1:28" ht="20.100000000000001" customHeight="1">
      <c r="A23" s="16"/>
      <c r="C23" t="s">
        <v>47</v>
      </c>
      <c r="D23" s="25"/>
      <c r="E23" s="26"/>
      <c r="F23" s="26"/>
      <c r="G23" s="26"/>
      <c r="H23" s="26"/>
      <c r="I23" s="26"/>
      <c r="J23" s="26"/>
      <c r="K23" s="26"/>
      <c r="L23" s="142"/>
      <c r="M23" s="142"/>
      <c r="N23" s="142"/>
      <c r="O23" s="142"/>
      <c r="P23" s="142"/>
      <c r="Q23" s="142"/>
      <c r="R23" s="66">
        <v>318.95999999999998</v>
      </c>
      <c r="S23" s="27"/>
      <c r="U23" s="220">
        <f t="shared" si="2"/>
        <v>0</v>
      </c>
      <c r="V23" s="214">
        <f t="shared" si="1"/>
        <v>0</v>
      </c>
      <c r="W23" s="214">
        <f t="shared" si="3"/>
        <v>0</v>
      </c>
      <c r="X23" s="214">
        <f t="shared" si="4"/>
        <v>0</v>
      </c>
      <c r="Y23" s="214">
        <f t="shared" si="5"/>
        <v>0</v>
      </c>
      <c r="Z23" s="214">
        <f t="shared" si="6"/>
        <v>0</v>
      </c>
      <c r="AA23" s="214">
        <f t="shared" si="7"/>
        <v>0</v>
      </c>
      <c r="AB23" s="225">
        <f t="shared" si="8"/>
        <v>4.3544372091956496E-3</v>
      </c>
    </row>
    <row r="24" spans="1:28" ht="20.100000000000001" customHeight="1">
      <c r="A24" s="70"/>
      <c r="B24" s="71" t="s">
        <v>104</v>
      </c>
      <c r="C24" s="71"/>
      <c r="D24" s="133">
        <v>48.35</v>
      </c>
      <c r="E24" s="78"/>
      <c r="F24" s="78">
        <v>12.7</v>
      </c>
      <c r="G24" s="78"/>
      <c r="H24" s="143"/>
      <c r="I24" s="78">
        <v>19.5</v>
      </c>
      <c r="J24" s="143"/>
      <c r="K24" s="78"/>
      <c r="L24" s="78">
        <v>240</v>
      </c>
      <c r="M24" s="78"/>
      <c r="N24" s="78">
        <v>1.76</v>
      </c>
      <c r="O24" s="78"/>
      <c r="P24" s="78"/>
      <c r="Q24" s="78"/>
      <c r="R24" s="74"/>
      <c r="S24" s="83"/>
      <c r="U24" s="223">
        <f t="shared" si="2"/>
        <v>2.3347464303610335E-4</v>
      </c>
      <c r="V24" s="217">
        <f t="shared" si="1"/>
        <v>2.3032281336836131E-4</v>
      </c>
      <c r="W24" s="217">
        <f t="shared" si="3"/>
        <v>0</v>
      </c>
      <c r="X24" s="217">
        <f t="shared" si="4"/>
        <v>2.3664037359061163E-5</v>
      </c>
      <c r="Y24" s="217">
        <f t="shared" si="5"/>
        <v>0</v>
      </c>
      <c r="Z24" s="217">
        <f t="shared" si="6"/>
        <v>0</v>
      </c>
      <c r="AA24" s="217">
        <f t="shared" si="7"/>
        <v>0</v>
      </c>
      <c r="AB24" s="293">
        <f t="shared" si="8"/>
        <v>0</v>
      </c>
    </row>
    <row r="25" spans="1:28" ht="20.100000000000001" customHeight="1">
      <c r="A25" s="16"/>
      <c r="C25" t="s">
        <v>46</v>
      </c>
      <c r="D25" s="25"/>
      <c r="E25" s="26"/>
      <c r="F25" s="26"/>
      <c r="G25" s="26"/>
      <c r="H25" s="142"/>
      <c r="I25" s="26">
        <v>19.5</v>
      </c>
      <c r="J25" s="142"/>
      <c r="K25" s="26"/>
      <c r="L25" s="26"/>
      <c r="M25" s="26"/>
      <c r="N25" s="26"/>
      <c r="O25" s="26"/>
      <c r="P25" s="26"/>
      <c r="Q25" s="26"/>
      <c r="R25" s="66"/>
      <c r="S25" s="27"/>
      <c r="U25" s="220">
        <f t="shared" si="2"/>
        <v>0</v>
      </c>
      <c r="V25" s="214">
        <f t="shared" si="1"/>
        <v>2.3032281336836131E-4</v>
      </c>
      <c r="W25" s="214">
        <f t="shared" si="3"/>
        <v>0</v>
      </c>
      <c r="X25" s="214">
        <f t="shared" si="4"/>
        <v>0</v>
      </c>
      <c r="Y25" s="214">
        <f t="shared" si="5"/>
        <v>0</v>
      </c>
      <c r="Z25" s="214">
        <f t="shared" si="6"/>
        <v>0</v>
      </c>
      <c r="AA25" s="214">
        <f t="shared" si="7"/>
        <v>0</v>
      </c>
      <c r="AB25" s="225">
        <f t="shared" si="8"/>
        <v>0</v>
      </c>
    </row>
    <row r="26" spans="1:28" ht="20.100000000000001" customHeight="1" thickBot="1">
      <c r="A26" s="16"/>
      <c r="C26" t="s">
        <v>47</v>
      </c>
      <c r="D26" s="25">
        <v>48.35</v>
      </c>
      <c r="E26" s="26"/>
      <c r="F26" s="26">
        <v>12.7</v>
      </c>
      <c r="G26" s="26"/>
      <c r="H26" s="142"/>
      <c r="I26" s="26"/>
      <c r="J26" s="142"/>
      <c r="K26" s="26"/>
      <c r="L26" s="26">
        <v>240</v>
      </c>
      <c r="M26" s="26"/>
      <c r="N26" s="26">
        <v>1.76</v>
      </c>
      <c r="O26" s="26"/>
      <c r="P26" s="26"/>
      <c r="Q26" s="26"/>
      <c r="R26" s="66"/>
      <c r="S26" s="27"/>
      <c r="U26" s="220">
        <f t="shared" si="2"/>
        <v>2.3347464303610335E-4</v>
      </c>
      <c r="V26" s="214">
        <f t="shared" si="1"/>
        <v>0</v>
      </c>
      <c r="W26" s="214">
        <f t="shared" si="3"/>
        <v>0</v>
      </c>
      <c r="X26" s="214">
        <f t="shared" si="4"/>
        <v>2.3664037359061163E-5</v>
      </c>
      <c r="Y26" s="214">
        <f t="shared" si="5"/>
        <v>0</v>
      </c>
      <c r="Z26" s="214">
        <f t="shared" si="6"/>
        <v>0</v>
      </c>
      <c r="AA26" s="227">
        <f t="shared" si="7"/>
        <v>0</v>
      </c>
      <c r="AB26" s="225">
        <f t="shared" si="8"/>
        <v>0</v>
      </c>
    </row>
    <row r="27" spans="1:28" ht="26.25" customHeight="1" thickBot="1">
      <c r="A27" s="254" t="s">
        <v>27</v>
      </c>
      <c r="B27" s="231"/>
      <c r="C27" s="231"/>
      <c r="D27" s="232">
        <f>D7+D17</f>
        <v>207088.86999999997</v>
      </c>
      <c r="E27" s="232">
        <f t="shared" ref="E27:R27" si="9">E7+E17</f>
        <v>135323</v>
      </c>
      <c r="F27" s="232">
        <f t="shared" si="9"/>
        <v>92355.170000000013</v>
      </c>
      <c r="G27" s="232">
        <f t="shared" si="9"/>
        <v>70955.149999999994</v>
      </c>
      <c r="H27" s="232">
        <f t="shared" si="9"/>
        <v>80447.23</v>
      </c>
      <c r="I27" s="232">
        <f t="shared" si="9"/>
        <v>84663.78</v>
      </c>
      <c r="J27" s="232">
        <f t="shared" si="9"/>
        <v>71475.319999999992</v>
      </c>
      <c r="K27" s="232">
        <f t="shared" si="9"/>
        <v>67669.94</v>
      </c>
      <c r="L27" s="232">
        <f t="shared" si="9"/>
        <v>90034.77</v>
      </c>
      <c r="M27" s="232">
        <f t="shared" si="9"/>
        <v>114336.91</v>
      </c>
      <c r="N27" s="232">
        <f t="shared" si="9"/>
        <v>74374.459999999992</v>
      </c>
      <c r="O27" s="232">
        <f t="shared" si="9"/>
        <v>74644.070000000007</v>
      </c>
      <c r="P27" s="232">
        <f t="shared" si="9"/>
        <v>189531.34</v>
      </c>
      <c r="Q27" s="232">
        <f t="shared" si="9"/>
        <v>210017.97999999995</v>
      </c>
      <c r="R27" s="232">
        <f t="shared" si="9"/>
        <v>73249.42</v>
      </c>
      <c r="S27" s="234">
        <f t="shared" si="0"/>
        <v>-0.65122310004124395</v>
      </c>
      <c r="T27" s="2"/>
      <c r="U27" s="255">
        <f>U7+U17</f>
        <v>1</v>
      </c>
      <c r="V27" s="256">
        <f t="shared" ref="V27:AB27" si="10">V7+V17</f>
        <v>1</v>
      </c>
      <c r="W27" s="256">
        <f t="shared" si="10"/>
        <v>1</v>
      </c>
      <c r="X27" s="256">
        <f t="shared" si="10"/>
        <v>0.99999999999999989</v>
      </c>
      <c r="Y27" s="256">
        <f t="shared" si="10"/>
        <v>1</v>
      </c>
      <c r="Z27" s="256">
        <f t="shared" si="10"/>
        <v>1</v>
      </c>
      <c r="AA27" s="256">
        <f t="shared" si="10"/>
        <v>1</v>
      </c>
      <c r="AB27" s="257">
        <f t="shared" si="10"/>
        <v>1</v>
      </c>
    </row>
    <row r="28" spans="1:28" ht="20.100000000000001" customHeight="1">
      <c r="A28" s="69"/>
      <c r="B28" s="263" t="s">
        <v>95</v>
      </c>
      <c r="C28" s="263"/>
      <c r="D28" s="264">
        <f t="shared" ref="D28:R30" si="11">D8+D18</f>
        <v>109381.39</v>
      </c>
      <c r="E28" s="265">
        <f t="shared" si="11"/>
        <v>82423.759999999995</v>
      </c>
      <c r="F28" s="265">
        <f t="shared" si="11"/>
        <v>39555.279999999999</v>
      </c>
      <c r="G28" s="265">
        <f t="shared" si="11"/>
        <v>24564.240000000002</v>
      </c>
      <c r="H28" s="265">
        <f t="shared" si="11"/>
        <v>12370.039999999999</v>
      </c>
      <c r="I28" s="265">
        <f t="shared" si="11"/>
        <v>7640.2400000000007</v>
      </c>
      <c r="J28" s="265">
        <f t="shared" si="11"/>
        <v>3024.2400000000002</v>
      </c>
      <c r="K28" s="265">
        <f t="shared" si="11"/>
        <v>4028.57</v>
      </c>
      <c r="L28" s="265">
        <f t="shared" si="11"/>
        <v>6067.75</v>
      </c>
      <c r="M28" s="265">
        <f t="shared" ref="M28:N30" si="12">M8+M18</f>
        <v>12490.659999999998</v>
      </c>
      <c r="N28" s="265">
        <f t="shared" si="12"/>
        <v>4158.3500000000004</v>
      </c>
      <c r="O28" s="265">
        <f t="shared" ref="O28" si="13">O8+O18</f>
        <v>1990.1</v>
      </c>
      <c r="P28" s="265">
        <f t="shared" ref="P28:Q28" si="14">P8+P18</f>
        <v>1898.83</v>
      </c>
      <c r="Q28" s="265">
        <f t="shared" si="14"/>
        <v>2884.3399999999997</v>
      </c>
      <c r="R28" s="266">
        <f t="shared" si="11"/>
        <v>10489.129999999997</v>
      </c>
      <c r="S28" s="81">
        <f t="shared" si="0"/>
        <v>2.6365789053995017</v>
      </c>
      <c r="T28" s="2"/>
      <c r="U28" s="294">
        <f>D28/D$27</f>
        <v>0.52818574943211583</v>
      </c>
      <c r="V28" s="295">
        <f>I28/I$27</f>
        <v>9.024213187740969E-2</v>
      </c>
      <c r="W28" s="295">
        <f t="shared" ref="W28:Z29" si="15">M28/M27</f>
        <v>0.10924433763340288</v>
      </c>
      <c r="X28" s="295">
        <f t="shared" si="15"/>
        <v>5.5910994177302276E-2</v>
      </c>
      <c r="Y28" s="295">
        <f t="shared" si="15"/>
        <v>2.6661193581754047E-2</v>
      </c>
      <c r="Z28" s="295">
        <f t="shared" si="15"/>
        <v>1.0018554187397187E-2</v>
      </c>
      <c r="AA28" s="295">
        <f t="shared" ref="AA28:AA29" si="16">Q28/Q27</f>
        <v>1.3733776508087547E-2</v>
      </c>
      <c r="AB28" s="296">
        <f>R28/R27</f>
        <v>0.14319744784327298</v>
      </c>
    </row>
    <row r="29" spans="1:28" ht="20.100000000000001" customHeight="1">
      <c r="A29" s="16"/>
      <c r="C29" t="s">
        <v>46</v>
      </c>
      <c r="D29" s="17">
        <f>D9+D19</f>
        <v>58780.32</v>
      </c>
      <c r="E29" s="26">
        <f t="shared" si="11"/>
        <v>52558.09</v>
      </c>
      <c r="F29" s="26">
        <f t="shared" si="11"/>
        <v>23409.239999999998</v>
      </c>
      <c r="G29" s="26">
        <f t="shared" si="11"/>
        <v>8699.7699999999986</v>
      </c>
      <c r="H29" s="26">
        <f t="shared" si="11"/>
        <v>775.5200000000001</v>
      </c>
      <c r="I29" s="26">
        <f t="shared" si="11"/>
        <v>1375.3800000000003</v>
      </c>
      <c r="J29" s="26">
        <f t="shared" si="11"/>
        <v>996.39</v>
      </c>
      <c r="K29" s="26">
        <f t="shared" si="11"/>
        <v>1140.79</v>
      </c>
      <c r="L29" s="26">
        <f t="shared" si="11"/>
        <v>900.42</v>
      </c>
      <c r="M29" s="26">
        <f t="shared" si="12"/>
        <v>854.21</v>
      </c>
      <c r="N29" s="26">
        <f t="shared" si="12"/>
        <v>851.52</v>
      </c>
      <c r="O29" s="26">
        <f t="shared" ref="O29" si="17">O9+O19</f>
        <v>712.94999999999993</v>
      </c>
      <c r="P29" s="26">
        <f t="shared" ref="P29:Q29" si="18">P9+P19</f>
        <v>518.58000000000004</v>
      </c>
      <c r="Q29" s="26">
        <f t="shared" si="18"/>
        <v>647.57999999999993</v>
      </c>
      <c r="R29" s="39">
        <f t="shared" si="11"/>
        <v>747.31000000000006</v>
      </c>
      <c r="S29" s="208">
        <f t="shared" si="0"/>
        <v>0.15400413848482064</v>
      </c>
      <c r="U29" s="213">
        <f>D29/D28</f>
        <v>0.53738867278976798</v>
      </c>
      <c r="V29" s="214">
        <f>I29/I28</f>
        <v>0.18001790519669542</v>
      </c>
      <c r="W29" s="214">
        <f t="shared" si="15"/>
        <v>6.8387899438460437E-2</v>
      </c>
      <c r="X29" s="214">
        <f t="shared" si="15"/>
        <v>0.20477352796181175</v>
      </c>
      <c r="Y29" s="214">
        <f t="shared" si="15"/>
        <v>0.35824832922968691</v>
      </c>
      <c r="Z29" s="214">
        <f t="shared" si="15"/>
        <v>0.27310501730012693</v>
      </c>
      <c r="AA29" s="214">
        <f t="shared" si="16"/>
        <v>0.2245158337782647</v>
      </c>
      <c r="AB29" s="219">
        <f>R29/R28</f>
        <v>7.1246137668233706E-2</v>
      </c>
    </row>
    <row r="30" spans="1:28" ht="20.100000000000001" customHeight="1">
      <c r="A30" s="16"/>
      <c r="C30" t="s">
        <v>47</v>
      </c>
      <c r="D30" s="17">
        <f>D10+D20</f>
        <v>50601.070000000007</v>
      </c>
      <c r="E30" s="26">
        <f t="shared" si="11"/>
        <v>29865.67</v>
      </c>
      <c r="F30" s="26">
        <f t="shared" si="11"/>
        <v>16146.039999999999</v>
      </c>
      <c r="G30" s="26">
        <f t="shared" si="11"/>
        <v>15864.47</v>
      </c>
      <c r="H30" s="26">
        <f t="shared" si="11"/>
        <v>11594.52</v>
      </c>
      <c r="I30" s="26">
        <f t="shared" si="11"/>
        <v>6264.8600000000006</v>
      </c>
      <c r="J30" s="26">
        <f t="shared" si="11"/>
        <v>2027.8500000000001</v>
      </c>
      <c r="K30" s="26">
        <f t="shared" si="11"/>
        <v>2887.7799999999997</v>
      </c>
      <c r="L30" s="26">
        <f t="shared" si="11"/>
        <v>5167.33</v>
      </c>
      <c r="M30" s="26">
        <f t="shared" si="12"/>
        <v>11636.449999999999</v>
      </c>
      <c r="N30" s="26">
        <f t="shared" si="12"/>
        <v>3306.83</v>
      </c>
      <c r="O30" s="26">
        <f t="shared" ref="O30" si="19">O10+O20</f>
        <v>1277.1500000000001</v>
      </c>
      <c r="P30" s="26">
        <f t="shared" ref="P30:Q30" si="20">P10+P20</f>
        <v>1380.2500000000002</v>
      </c>
      <c r="Q30" s="26">
        <f t="shared" si="20"/>
        <v>2236.7599999999998</v>
      </c>
      <c r="R30" s="39">
        <f t="shared" si="11"/>
        <v>9741.8199999999979</v>
      </c>
      <c r="S30" s="208">
        <f t="shared" si="0"/>
        <v>3.3553264543357351</v>
      </c>
      <c r="U30" s="213">
        <f>D30/D28</f>
        <v>0.46261132721023207</v>
      </c>
      <c r="V30" s="214">
        <f>I30/I28</f>
        <v>0.81998209480330464</v>
      </c>
      <c r="W30" s="214">
        <f>M30/M28</f>
        <v>0.93161210056153965</v>
      </c>
      <c r="X30" s="214">
        <f>N30/N28</f>
        <v>0.79522647203818808</v>
      </c>
      <c r="Y30" s="214">
        <f>O30/O28</f>
        <v>0.64175167077031314</v>
      </c>
      <c r="Z30" s="214">
        <f>P30/P28</f>
        <v>0.72689498269987318</v>
      </c>
      <c r="AA30" s="214">
        <f t="shared" ref="AA30" si="21">Q30/Q28</f>
        <v>0.77548416622173533</v>
      </c>
      <c r="AB30" s="219">
        <f>R30/R28</f>
        <v>0.92875386233176638</v>
      </c>
    </row>
    <row r="31" spans="1:28" ht="20.100000000000001" customHeight="1">
      <c r="A31" s="267"/>
      <c r="B31" s="552" t="s">
        <v>117</v>
      </c>
      <c r="C31" s="553"/>
      <c r="D31" s="268">
        <f>SUM(D32:D33)</f>
        <v>0</v>
      </c>
      <c r="E31" s="269">
        <f t="shared" ref="E31:R31" si="22">SUM(E32:E33)</f>
        <v>0</v>
      </c>
      <c r="F31" s="269">
        <f t="shared" si="22"/>
        <v>0</v>
      </c>
      <c r="G31" s="269">
        <f t="shared" si="22"/>
        <v>0</v>
      </c>
      <c r="H31" s="269">
        <f t="shared" si="22"/>
        <v>0</v>
      </c>
      <c r="I31" s="269">
        <f t="shared" si="22"/>
        <v>0</v>
      </c>
      <c r="J31" s="269">
        <f t="shared" si="22"/>
        <v>0</v>
      </c>
      <c r="K31" s="269">
        <f t="shared" si="22"/>
        <v>48342.76</v>
      </c>
      <c r="L31" s="269">
        <f t="shared" si="22"/>
        <v>53325.14</v>
      </c>
      <c r="M31" s="269">
        <f>SUM(M32:M33)</f>
        <v>57819.38</v>
      </c>
      <c r="N31" s="269">
        <f>SUM(N32:N33)</f>
        <v>33133.1</v>
      </c>
      <c r="O31" s="269">
        <f t="shared" ref="O31" si="23">SUM(O32:O33)</f>
        <v>36101.32</v>
      </c>
      <c r="P31" s="269">
        <f t="shared" ref="P31:Q31" si="24">SUM(P32:P33)</f>
        <v>46783.56</v>
      </c>
      <c r="Q31" s="269">
        <f t="shared" si="24"/>
        <v>52963.59</v>
      </c>
      <c r="R31" s="270">
        <f t="shared" si="22"/>
        <v>49489.68</v>
      </c>
      <c r="S31" s="83">
        <f t="shared" si="0"/>
        <v>-6.559053115545975E-2</v>
      </c>
      <c r="T31" s="2"/>
      <c r="U31" s="297">
        <f>D31/D27</f>
        <v>0</v>
      </c>
      <c r="V31" s="298">
        <f>I31/I27</f>
        <v>0</v>
      </c>
      <c r="W31" s="298">
        <f>M31/M27</f>
        <v>0.5056930434800101</v>
      </c>
      <c r="X31" s="298">
        <f>N31/N27</f>
        <v>0.44549029330767581</v>
      </c>
      <c r="Y31" s="298">
        <f>O31/O27</f>
        <v>0.48364618917483998</v>
      </c>
      <c r="Z31" s="298">
        <f>P31/P27</f>
        <v>0.24683812186417295</v>
      </c>
      <c r="AA31" s="298">
        <f t="shared" ref="AA31" si="25">Q31/Q27</f>
        <v>0.25218597950518334</v>
      </c>
      <c r="AB31" s="299">
        <f>R31/R27</f>
        <v>0.67563238043386553</v>
      </c>
    </row>
    <row r="32" spans="1:28" ht="20.100000000000001" customHeight="1">
      <c r="A32" s="16"/>
      <c r="C32" t="s">
        <v>46</v>
      </c>
      <c r="D32" s="17">
        <f>D12+D22</f>
        <v>0</v>
      </c>
      <c r="E32" s="26">
        <f t="shared" ref="E32:R33" si="26">E12+E22</f>
        <v>0</v>
      </c>
      <c r="F32" s="26">
        <f t="shared" si="26"/>
        <v>0</v>
      </c>
      <c r="G32" s="26">
        <f t="shared" si="26"/>
        <v>0</v>
      </c>
      <c r="H32" s="26">
        <f t="shared" si="26"/>
        <v>0</v>
      </c>
      <c r="I32" s="26">
        <f t="shared" si="26"/>
        <v>0</v>
      </c>
      <c r="J32" s="26">
        <f t="shared" si="26"/>
        <v>0</v>
      </c>
      <c r="K32" s="26">
        <f t="shared" si="26"/>
        <v>48341.96</v>
      </c>
      <c r="L32" s="26">
        <f t="shared" si="26"/>
        <v>53324.54</v>
      </c>
      <c r="M32" s="26">
        <f>M12+M22</f>
        <v>57785.64</v>
      </c>
      <c r="N32" s="26">
        <f>N12+N22</f>
        <v>32955</v>
      </c>
      <c r="O32" s="26">
        <f t="shared" ref="O32" si="27">O12+O22</f>
        <v>36070.21</v>
      </c>
      <c r="P32" s="26">
        <f t="shared" ref="P32:Q32" si="28">P12+P22</f>
        <v>46781.97</v>
      </c>
      <c r="Q32" s="26">
        <f t="shared" si="28"/>
        <v>52958.59</v>
      </c>
      <c r="R32" s="39">
        <f t="shared" si="26"/>
        <v>49165.65</v>
      </c>
      <c r="S32" s="208">
        <f t="shared" si="0"/>
        <v>-7.1620864528304004E-2</v>
      </c>
      <c r="U32" s="213"/>
      <c r="V32" s="214"/>
      <c r="W32" s="214">
        <f>M32/M31</f>
        <v>0.99941645863376605</v>
      </c>
      <c r="X32" s="214">
        <f>N32/N31</f>
        <v>0.99462471063679525</v>
      </c>
      <c r="Y32" s="214">
        <f>O32/O31</f>
        <v>0.99913825865647021</v>
      </c>
      <c r="Z32" s="214">
        <f>P32/P31</f>
        <v>0.99996601370224936</v>
      </c>
      <c r="AA32" s="214">
        <f t="shared" ref="AA32" si="29">Q32/Q31</f>
        <v>0.99990559552326419</v>
      </c>
      <c r="AB32" s="219">
        <f>R32/R31</f>
        <v>0.99345257435489587</v>
      </c>
    </row>
    <row r="33" spans="1:28" ht="20.100000000000001" customHeight="1">
      <c r="A33" s="16"/>
      <c r="C33" t="s">
        <v>47</v>
      </c>
      <c r="D33" s="17">
        <f>D13+D23</f>
        <v>0</v>
      </c>
      <c r="E33" s="26">
        <f t="shared" si="26"/>
        <v>0</v>
      </c>
      <c r="F33" s="26">
        <f t="shared" si="26"/>
        <v>0</v>
      </c>
      <c r="G33" s="26">
        <f t="shared" si="26"/>
        <v>0</v>
      </c>
      <c r="H33" s="26">
        <f t="shared" si="26"/>
        <v>0</v>
      </c>
      <c r="I33" s="26">
        <f t="shared" si="26"/>
        <v>0</v>
      </c>
      <c r="J33" s="26">
        <f t="shared" si="26"/>
        <v>0</v>
      </c>
      <c r="K33" s="26">
        <f t="shared" si="26"/>
        <v>0.8</v>
      </c>
      <c r="L33" s="26">
        <f t="shared" si="26"/>
        <v>0.6</v>
      </c>
      <c r="M33" s="26">
        <f>M13+M23</f>
        <v>33.74</v>
      </c>
      <c r="N33" s="26">
        <f>N13+N23</f>
        <v>178.1</v>
      </c>
      <c r="O33" s="26">
        <f t="shared" ref="O33" si="30">O13+O23</f>
        <v>31.11</v>
      </c>
      <c r="P33" s="26">
        <f t="shared" ref="P33:Q33" si="31">P13+P23</f>
        <v>1.5899999999999999</v>
      </c>
      <c r="Q33" s="26">
        <f t="shared" si="31"/>
        <v>5</v>
      </c>
      <c r="R33" s="39">
        <f t="shared" si="26"/>
        <v>324.02999999999997</v>
      </c>
      <c r="S33" s="208">
        <f t="shared" si="0"/>
        <v>63.805999999999997</v>
      </c>
      <c r="U33" s="213"/>
      <c r="V33" s="214"/>
      <c r="W33" s="214">
        <f>M33/M31</f>
        <v>5.835413662339514E-4</v>
      </c>
      <c r="X33" s="214">
        <f>N33/N31</f>
        <v>5.3752893632047711E-3</v>
      </c>
      <c r="Y33" s="214">
        <f>O33/O31</f>
        <v>8.6174134352982109E-4</v>
      </c>
      <c r="Z33" s="214">
        <f>P33/P31</f>
        <v>3.3986297750748336E-5</v>
      </c>
      <c r="AA33" s="214">
        <f t="shared" ref="AA33" si="32">Q33/Q31</f>
        <v>9.4404476735810401E-5</v>
      </c>
      <c r="AB33" s="219">
        <f>R33/R31</f>
        <v>6.5474256451041905E-3</v>
      </c>
    </row>
    <row r="34" spans="1:28" ht="20.100000000000001" customHeight="1">
      <c r="A34" s="70"/>
      <c r="B34" s="271" t="s">
        <v>104</v>
      </c>
      <c r="C34" s="271"/>
      <c r="D34" s="268">
        <f>SUM(D35:D36)</f>
        <v>97707.479999999981</v>
      </c>
      <c r="E34" s="269">
        <f t="shared" ref="E34:R34" si="33">SUM(E35:E36)</f>
        <v>52899.24</v>
      </c>
      <c r="F34" s="269">
        <f t="shared" si="33"/>
        <v>52799.89</v>
      </c>
      <c r="G34" s="269">
        <f t="shared" si="33"/>
        <v>46390.91</v>
      </c>
      <c r="H34" s="269">
        <f t="shared" si="33"/>
        <v>68077.19</v>
      </c>
      <c r="I34" s="269">
        <f t="shared" si="33"/>
        <v>77023.540000000008</v>
      </c>
      <c r="J34" s="269">
        <f t="shared" si="33"/>
        <v>68451.08</v>
      </c>
      <c r="K34" s="269">
        <f t="shared" si="33"/>
        <v>15298.609999999999</v>
      </c>
      <c r="L34" s="269">
        <f t="shared" si="33"/>
        <v>30641.879999999997</v>
      </c>
      <c r="M34" s="269">
        <f>SUM(M35:M36)</f>
        <v>44026.869999999995</v>
      </c>
      <c r="N34" s="269">
        <f>SUM(N35:N36)</f>
        <v>37083.009999999995</v>
      </c>
      <c r="O34" s="269">
        <f t="shared" ref="O34" si="34">SUM(O35:O36)</f>
        <v>36552.65</v>
      </c>
      <c r="P34" s="269">
        <f t="shared" ref="P34:Q34" si="35">SUM(P35:P36)</f>
        <v>140848.95000000001</v>
      </c>
      <c r="Q34" s="269">
        <f t="shared" si="35"/>
        <v>154170.04999999999</v>
      </c>
      <c r="R34" s="270">
        <f t="shared" si="33"/>
        <v>13270.61</v>
      </c>
      <c r="S34" s="83">
        <f t="shared" si="0"/>
        <v>-0.91392225662507087</v>
      </c>
      <c r="T34" s="2"/>
      <c r="U34" s="297">
        <f>D34/D27</f>
        <v>0.47181425056788417</v>
      </c>
      <c r="V34" s="298">
        <f>I34/I27</f>
        <v>0.90975786812259041</v>
      </c>
      <c r="W34" s="298">
        <f>M34/M27</f>
        <v>0.38506261888658694</v>
      </c>
      <c r="X34" s="298">
        <f>N34/N27</f>
        <v>0.49859871251502197</v>
      </c>
      <c r="Y34" s="298">
        <f>O34/O27</f>
        <v>0.4896926172434059</v>
      </c>
      <c r="Z34" s="298">
        <f>P34/P27</f>
        <v>0.74314332394842997</v>
      </c>
      <c r="AA34" s="298">
        <f t="shared" ref="AA34" si="36">Q34/Q27</f>
        <v>0.73408024398672922</v>
      </c>
      <c r="AB34" s="299">
        <f>R34/R27</f>
        <v>0.18117017172286143</v>
      </c>
    </row>
    <row r="35" spans="1:28" ht="20.100000000000001" customHeight="1">
      <c r="A35" s="75"/>
      <c r="B35" s="76"/>
      <c r="C35" s="76" t="s">
        <v>46</v>
      </c>
      <c r="D35" s="261">
        <f>D15+D25</f>
        <v>74636.569999999992</v>
      </c>
      <c r="E35" s="79">
        <f t="shared" ref="E35:R36" si="37">E15+E25</f>
        <v>38140.82</v>
      </c>
      <c r="F35" s="79">
        <f t="shared" si="37"/>
        <v>39970.03</v>
      </c>
      <c r="G35" s="79">
        <f t="shared" si="37"/>
        <v>32478.57</v>
      </c>
      <c r="H35" s="79">
        <f t="shared" si="37"/>
        <v>43695.25</v>
      </c>
      <c r="I35" s="79">
        <f t="shared" si="37"/>
        <v>51326.19</v>
      </c>
      <c r="J35" s="79">
        <f t="shared" si="37"/>
        <v>45812.83</v>
      </c>
      <c r="K35" s="79">
        <f t="shared" si="37"/>
        <v>1249.01</v>
      </c>
      <c r="L35" s="79">
        <f t="shared" si="37"/>
        <v>3927.26</v>
      </c>
      <c r="M35" s="79">
        <f>M15+M25</f>
        <v>1044.72</v>
      </c>
      <c r="N35" s="79">
        <f>N15+N25</f>
        <v>5.95</v>
      </c>
      <c r="O35" s="79">
        <f t="shared" ref="O35" si="38">O15+O25</f>
        <v>8.92</v>
      </c>
      <c r="P35" s="79">
        <f t="shared" ref="P35:Q35" si="39">P15+P25</f>
        <v>7.56</v>
      </c>
      <c r="Q35" s="79">
        <f t="shared" si="39"/>
        <v>4.7300000000000004</v>
      </c>
      <c r="R35" s="262">
        <f t="shared" si="37"/>
        <v>5.9</v>
      </c>
      <c r="S35" s="305">
        <f t="shared" si="0"/>
        <v>0.24735729386892175</v>
      </c>
      <c r="U35" s="300">
        <f>D35/D34</f>
        <v>0.76387775019885895</v>
      </c>
      <c r="V35" s="301">
        <f>I35/I34</f>
        <v>0.66637017722114555</v>
      </c>
      <c r="W35" s="301">
        <f>M35/M34</f>
        <v>2.3729145405975944E-2</v>
      </c>
      <c r="X35" s="301">
        <f>N35/N34</f>
        <v>1.6045083718932204E-4</v>
      </c>
      <c r="Y35" s="301">
        <f>O35/O34</f>
        <v>2.4403155448373784E-4</v>
      </c>
      <c r="Z35" s="301">
        <f>P35/P34</f>
        <v>5.3674521535304304E-5</v>
      </c>
      <c r="AA35" s="301">
        <f t="shared" ref="AA35" si="40">Q35/Q34</f>
        <v>3.0680407770510552E-5</v>
      </c>
      <c r="AB35" s="302">
        <f>R35/R34</f>
        <v>4.4459146942001912E-4</v>
      </c>
    </row>
    <row r="36" spans="1:28" ht="20.100000000000001" customHeight="1" thickBot="1">
      <c r="A36" s="34"/>
      <c r="B36" s="15"/>
      <c r="C36" s="15" t="s">
        <v>47</v>
      </c>
      <c r="D36" s="40">
        <f>D16+D26</f>
        <v>23070.909999999996</v>
      </c>
      <c r="E36" s="30">
        <f t="shared" si="37"/>
        <v>14758.42</v>
      </c>
      <c r="F36" s="30">
        <f t="shared" si="37"/>
        <v>12829.86</v>
      </c>
      <c r="G36" s="30">
        <f t="shared" si="37"/>
        <v>13912.34</v>
      </c>
      <c r="H36" s="30">
        <f t="shared" si="37"/>
        <v>24381.94</v>
      </c>
      <c r="I36" s="30">
        <f t="shared" si="37"/>
        <v>25697.35</v>
      </c>
      <c r="J36" s="30">
        <f t="shared" si="37"/>
        <v>22638.25</v>
      </c>
      <c r="K36" s="30">
        <f t="shared" si="37"/>
        <v>14049.599999999999</v>
      </c>
      <c r="L36" s="30">
        <f t="shared" si="37"/>
        <v>26714.62</v>
      </c>
      <c r="M36" s="30">
        <f>M16+M26</f>
        <v>42982.149999999994</v>
      </c>
      <c r="N36" s="30">
        <f>N16+N26</f>
        <v>37077.06</v>
      </c>
      <c r="O36" s="30">
        <f t="shared" ref="O36" si="41">O16+O26</f>
        <v>36543.730000000003</v>
      </c>
      <c r="P36" s="30">
        <f t="shared" ref="P36:Q36" si="42">P16+P26</f>
        <v>140841.39000000001</v>
      </c>
      <c r="Q36" s="30">
        <f t="shared" si="42"/>
        <v>154165.31999999998</v>
      </c>
      <c r="R36" s="41">
        <f t="shared" si="37"/>
        <v>13264.710000000001</v>
      </c>
      <c r="S36" s="209">
        <f t="shared" si="0"/>
        <v>-0.91395788624834695</v>
      </c>
      <c r="U36" s="303">
        <f>D36/D34</f>
        <v>0.23612224980114113</v>
      </c>
      <c r="V36" s="227">
        <f>I36/I34</f>
        <v>0.33362982277885428</v>
      </c>
      <c r="W36" s="227">
        <f>M36/M34</f>
        <v>0.97627085459402407</v>
      </c>
      <c r="X36" s="227">
        <f>N36/N34</f>
        <v>0.9998395491628107</v>
      </c>
      <c r="Y36" s="227">
        <f>O36/O34</f>
        <v>0.99975596844551629</v>
      </c>
      <c r="Z36" s="227">
        <f>P36/P34</f>
        <v>0.99994632547846474</v>
      </c>
      <c r="AA36" s="227">
        <f t="shared" ref="AA36" si="43">Q36/Q34</f>
        <v>0.99996931959222946</v>
      </c>
      <c r="AB36" s="304">
        <f>R36/R34</f>
        <v>0.99955540853058</v>
      </c>
    </row>
    <row r="37" spans="1:28" ht="6.75" customHeight="1" thickBot="1">
      <c r="S37" s="18"/>
      <c r="U37" s="3"/>
      <c r="V37" s="3"/>
      <c r="W37" s="3"/>
      <c r="X37" s="3"/>
      <c r="Y37" s="3"/>
      <c r="Z37" s="3"/>
      <c r="AA37" s="3"/>
      <c r="AB37" s="3"/>
    </row>
    <row r="38" spans="1:28" ht="20.100000000000001" customHeight="1" thickBot="1">
      <c r="A38" s="42"/>
      <c r="B38" s="43" t="s">
        <v>46</v>
      </c>
      <c r="C38" s="43"/>
      <c r="D38" s="132">
        <f>SUM(D39:D41)</f>
        <v>133416.88999999998</v>
      </c>
      <c r="E38" s="138">
        <f t="shared" ref="E38:R38" si="44">SUM(E39:E41)</f>
        <v>90698.91</v>
      </c>
      <c r="F38" s="138">
        <f t="shared" si="44"/>
        <v>63379.27</v>
      </c>
      <c r="G38" s="138">
        <f t="shared" si="44"/>
        <v>41178.339999999997</v>
      </c>
      <c r="H38" s="138">
        <f t="shared" si="44"/>
        <v>44470.77</v>
      </c>
      <c r="I38" s="138">
        <f t="shared" si="44"/>
        <v>52701.57</v>
      </c>
      <c r="J38" s="138">
        <f t="shared" si="44"/>
        <v>46809.22</v>
      </c>
      <c r="K38" s="138">
        <f t="shared" si="44"/>
        <v>50731.76</v>
      </c>
      <c r="L38" s="138">
        <f t="shared" si="44"/>
        <v>58152.22</v>
      </c>
      <c r="M38" s="138">
        <f>SUM(M39:M41)</f>
        <v>59684.57</v>
      </c>
      <c r="N38" s="138">
        <f>SUM(N39:N41)</f>
        <v>33812.469999999994</v>
      </c>
      <c r="O38" s="138">
        <f t="shared" ref="O38" si="45">SUM(O39:O41)</f>
        <v>36792.079999999994</v>
      </c>
      <c r="P38" s="138">
        <f t="shared" ref="P38:Q38" si="46">SUM(P39:P41)</f>
        <v>47308.11</v>
      </c>
      <c r="Q38" s="138">
        <f t="shared" si="46"/>
        <v>53610.9</v>
      </c>
      <c r="R38" s="44">
        <f t="shared" si="44"/>
        <v>49918.86</v>
      </c>
      <c r="S38" s="28">
        <f t="shared" ref="S38:S45" si="47">(R38-Q38)/Q38</f>
        <v>-6.8867338544960091E-2</v>
      </c>
      <c r="T38" s="2"/>
      <c r="U38" s="288">
        <f>D38/D27</f>
        <v>0.64424944710934973</v>
      </c>
      <c r="V38" s="211">
        <f>I38/I27</f>
        <v>0.62248071135023741</v>
      </c>
      <c r="W38" s="211">
        <f>M38/M27</f>
        <v>0.52200614832078285</v>
      </c>
      <c r="X38" s="211">
        <f>N38/N27</f>
        <v>0.45462474618303106</v>
      </c>
      <c r="Y38" s="211">
        <f>O38/O27</f>
        <v>0.49290023976452507</v>
      </c>
      <c r="Z38" s="211">
        <f>P38/P27</f>
        <v>0.24960573802728353</v>
      </c>
      <c r="AA38" s="211">
        <f t="shared" ref="AA38" si="48">Q38/Q27</f>
        <v>0.25526814418460747</v>
      </c>
      <c r="AB38" s="212">
        <f>R38/R27</f>
        <v>0.68149153945519303</v>
      </c>
    </row>
    <row r="39" spans="1:28" ht="20.100000000000001" customHeight="1">
      <c r="A39" s="16"/>
      <c r="C39" t="s">
        <v>95</v>
      </c>
      <c r="D39" s="25">
        <f>D29</f>
        <v>58780.32</v>
      </c>
      <c r="E39" s="23">
        <f t="shared" ref="E39:R39" si="49">E29</f>
        <v>52558.09</v>
      </c>
      <c r="F39" s="23">
        <f t="shared" si="49"/>
        <v>23409.239999999998</v>
      </c>
      <c r="G39" s="23">
        <f t="shared" si="49"/>
        <v>8699.7699999999986</v>
      </c>
      <c r="H39" s="23">
        <f t="shared" si="49"/>
        <v>775.5200000000001</v>
      </c>
      <c r="I39" s="23">
        <f t="shared" si="49"/>
        <v>1375.3800000000003</v>
      </c>
      <c r="J39" s="23">
        <f t="shared" si="49"/>
        <v>996.39</v>
      </c>
      <c r="K39" s="23">
        <f t="shared" si="49"/>
        <v>1140.79</v>
      </c>
      <c r="L39" s="23">
        <f t="shared" si="49"/>
        <v>900.42</v>
      </c>
      <c r="M39" s="23">
        <f>M29</f>
        <v>854.21</v>
      </c>
      <c r="N39" s="23">
        <f>N29</f>
        <v>851.52</v>
      </c>
      <c r="O39" s="23">
        <f t="shared" ref="O39" si="50">O29</f>
        <v>712.94999999999993</v>
      </c>
      <c r="P39" s="23">
        <f t="shared" ref="P39:Q39" si="51">P29</f>
        <v>518.58000000000004</v>
      </c>
      <c r="Q39" s="23">
        <f t="shared" si="51"/>
        <v>647.57999999999993</v>
      </c>
      <c r="R39" s="45">
        <f t="shared" si="49"/>
        <v>747.31000000000006</v>
      </c>
      <c r="S39" s="27">
        <f t="shared" si="47"/>
        <v>0.15400413848482064</v>
      </c>
      <c r="U39" s="220">
        <f>D39/D38</f>
        <v>0.44057630184604069</v>
      </c>
      <c r="V39" s="221">
        <f>I39/I38</f>
        <v>2.6097514741970692E-2</v>
      </c>
      <c r="W39" s="221">
        <f>M39/M38</f>
        <v>1.4312074293238605E-2</v>
      </c>
      <c r="X39" s="221">
        <f>N39/N38</f>
        <v>2.5183608295992577E-2</v>
      </c>
      <c r="Y39" s="221">
        <f>O39/O38</f>
        <v>1.9377811746441084E-2</v>
      </c>
      <c r="Z39" s="221">
        <f>P39/P38</f>
        <v>1.0961756874244184E-2</v>
      </c>
      <c r="AA39" s="221">
        <f t="shared" ref="AA39" si="52">Q39/Q38</f>
        <v>1.2079260001231091E-2</v>
      </c>
      <c r="AB39" s="351">
        <f>R39/R38</f>
        <v>1.4970494117854454E-2</v>
      </c>
    </row>
    <row r="40" spans="1:28" ht="20.100000000000001" customHeight="1">
      <c r="A40" s="16"/>
      <c r="C40" t="s">
        <v>117</v>
      </c>
      <c r="D40" s="25">
        <f>D32</f>
        <v>0</v>
      </c>
      <c r="E40" s="26">
        <f t="shared" ref="E40:R40" si="53">E32</f>
        <v>0</v>
      </c>
      <c r="F40" s="26">
        <f t="shared" si="53"/>
        <v>0</v>
      </c>
      <c r="G40" s="26">
        <f t="shared" si="53"/>
        <v>0</v>
      </c>
      <c r="H40" s="26">
        <f t="shared" si="53"/>
        <v>0</v>
      </c>
      <c r="I40" s="26">
        <f t="shared" si="53"/>
        <v>0</v>
      </c>
      <c r="J40" s="26">
        <f t="shared" si="53"/>
        <v>0</v>
      </c>
      <c r="K40" s="26">
        <f t="shared" si="53"/>
        <v>48341.96</v>
      </c>
      <c r="L40" s="26">
        <f t="shared" si="53"/>
        <v>53324.54</v>
      </c>
      <c r="M40" s="26">
        <f>M32</f>
        <v>57785.64</v>
      </c>
      <c r="N40" s="26">
        <f>N32</f>
        <v>32955</v>
      </c>
      <c r="O40" s="26">
        <f t="shared" ref="O40" si="54">O32</f>
        <v>36070.21</v>
      </c>
      <c r="P40" s="26">
        <f t="shared" ref="P40:Q40" si="55">P32</f>
        <v>46781.97</v>
      </c>
      <c r="Q40" s="26">
        <f t="shared" si="55"/>
        <v>52958.59</v>
      </c>
      <c r="R40" s="45">
        <f t="shared" si="53"/>
        <v>49165.65</v>
      </c>
      <c r="S40" s="27">
        <f t="shared" si="47"/>
        <v>-7.1620864528304004E-2</v>
      </c>
      <c r="U40" s="220">
        <f>D40/D38</f>
        <v>0</v>
      </c>
      <c r="V40" s="214">
        <f>I40/I38</f>
        <v>0</v>
      </c>
      <c r="W40" s="214">
        <f>M40/M38</f>
        <v>0.96818390414809052</v>
      </c>
      <c r="X40" s="214">
        <f>N40/N38</f>
        <v>0.97464042112273985</v>
      </c>
      <c r="Y40" s="214">
        <f>O40/O38</f>
        <v>0.98037974477115741</v>
      </c>
      <c r="Z40" s="214">
        <f>P40/P38</f>
        <v>0.98887843965865474</v>
      </c>
      <c r="AA40" s="214">
        <f t="shared" ref="AA40" si="56">Q40/Q38</f>
        <v>0.98783251167206665</v>
      </c>
      <c r="AB40" s="219">
        <f>R40/R38</f>
        <v>0.98491131408048982</v>
      </c>
    </row>
    <row r="41" spans="1:28" ht="20.100000000000001" customHeight="1" thickBot="1">
      <c r="A41" s="16"/>
      <c r="C41" t="s">
        <v>104</v>
      </c>
      <c r="D41" s="25">
        <f>D35</f>
        <v>74636.569999999992</v>
      </c>
      <c r="E41" s="26">
        <f t="shared" ref="E41:R41" si="57">E35</f>
        <v>38140.82</v>
      </c>
      <c r="F41" s="26">
        <f t="shared" si="57"/>
        <v>39970.03</v>
      </c>
      <c r="G41" s="26">
        <f t="shared" si="57"/>
        <v>32478.57</v>
      </c>
      <c r="H41" s="26">
        <f t="shared" si="57"/>
        <v>43695.25</v>
      </c>
      <c r="I41" s="26">
        <f t="shared" si="57"/>
        <v>51326.19</v>
      </c>
      <c r="J41" s="26">
        <f t="shared" si="57"/>
        <v>45812.83</v>
      </c>
      <c r="K41" s="26">
        <f t="shared" si="57"/>
        <v>1249.01</v>
      </c>
      <c r="L41" s="26">
        <f t="shared" si="57"/>
        <v>3927.26</v>
      </c>
      <c r="M41" s="26">
        <f>M35</f>
        <v>1044.72</v>
      </c>
      <c r="N41" s="26">
        <f>N35</f>
        <v>5.95</v>
      </c>
      <c r="O41" s="26">
        <f t="shared" ref="O41" si="58">O35</f>
        <v>8.92</v>
      </c>
      <c r="P41" s="26">
        <f t="shared" ref="P41:Q41" si="59">P35</f>
        <v>7.56</v>
      </c>
      <c r="Q41" s="26">
        <f t="shared" si="59"/>
        <v>4.7300000000000004</v>
      </c>
      <c r="R41" s="45">
        <f t="shared" si="57"/>
        <v>5.9</v>
      </c>
      <c r="S41" s="27">
        <f t="shared" si="47"/>
        <v>0.24735729386892175</v>
      </c>
      <c r="U41" s="220">
        <f>D41/D38</f>
        <v>0.55942369815395943</v>
      </c>
      <c r="V41" s="214">
        <f>I41/I38</f>
        <v>0.97390248525802936</v>
      </c>
      <c r="W41" s="214">
        <f>M41/M38</f>
        <v>1.7504021558670861E-2</v>
      </c>
      <c r="X41" s="214">
        <f>N41/N38</f>
        <v>1.7597058126779858E-4</v>
      </c>
      <c r="Y41" s="214">
        <f>O41/O38</f>
        <v>2.4244348240164734E-4</v>
      </c>
      <c r="Z41" s="214">
        <f>P41/P38</f>
        <v>1.5980346710109535E-4</v>
      </c>
      <c r="AA41" s="214">
        <f t="shared" ref="AA41" si="60">Q41/Q38</f>
        <v>8.8228326702219148E-5</v>
      </c>
      <c r="AB41" s="219">
        <f>R41/R38</f>
        <v>1.1819180165572692E-4</v>
      </c>
    </row>
    <row r="42" spans="1:28" ht="20.100000000000001" customHeight="1" thickBot="1">
      <c r="A42" s="116"/>
      <c r="B42" s="43" t="s">
        <v>47</v>
      </c>
      <c r="C42" s="43"/>
      <c r="D42" s="132">
        <f>SUM(D43:D45)</f>
        <v>73671.98000000001</v>
      </c>
      <c r="E42" s="138">
        <f t="shared" ref="E42:R42" si="61">SUM(E43:E45)</f>
        <v>44624.09</v>
      </c>
      <c r="F42" s="138">
        <f t="shared" si="61"/>
        <v>28975.9</v>
      </c>
      <c r="G42" s="138">
        <f t="shared" si="61"/>
        <v>29776.809999999998</v>
      </c>
      <c r="H42" s="138">
        <f t="shared" si="61"/>
        <v>35976.46</v>
      </c>
      <c r="I42" s="138">
        <f t="shared" si="61"/>
        <v>31962.21</v>
      </c>
      <c r="J42" s="138">
        <f t="shared" si="61"/>
        <v>24666.1</v>
      </c>
      <c r="K42" s="138">
        <f t="shared" si="61"/>
        <v>16938.18</v>
      </c>
      <c r="L42" s="138">
        <f t="shared" si="61"/>
        <v>31882.55</v>
      </c>
      <c r="M42" s="138">
        <f>SUM(M43:M45)</f>
        <v>54652.34</v>
      </c>
      <c r="N42" s="138">
        <f>SUM(N43:N45)</f>
        <v>40561.99</v>
      </c>
      <c r="O42" s="138">
        <f t="shared" ref="O42" si="62">SUM(O43:O45)</f>
        <v>37851.990000000005</v>
      </c>
      <c r="P42" s="138">
        <f t="shared" ref="P42:Q42" si="63">SUM(P43:P45)</f>
        <v>142223.23000000001</v>
      </c>
      <c r="Q42" s="138">
        <f t="shared" si="63"/>
        <v>156407.07999999999</v>
      </c>
      <c r="R42" s="67">
        <f t="shared" si="61"/>
        <v>23330.559999999998</v>
      </c>
      <c r="S42" s="28">
        <f t="shared" si="47"/>
        <v>-0.85083437399381157</v>
      </c>
      <c r="T42" s="2"/>
      <c r="U42" s="288">
        <f>D42/D27</f>
        <v>0.35575055289065038</v>
      </c>
      <c r="V42" s="211">
        <f>I42/I27</f>
        <v>0.37751928864976264</v>
      </c>
      <c r="W42" s="211">
        <f>M42/M27</f>
        <v>0.4779938516792171</v>
      </c>
      <c r="X42" s="211">
        <f>N42/N27</f>
        <v>0.54537525381696894</v>
      </c>
      <c r="Y42" s="211">
        <f>O42/O27</f>
        <v>0.50709976023547487</v>
      </c>
      <c r="Z42" s="211">
        <f>P42/P27</f>
        <v>0.75039426197271653</v>
      </c>
      <c r="AA42" s="211">
        <f t="shared" ref="AA42" si="64">Q42/Q27</f>
        <v>0.7447318558153927</v>
      </c>
      <c r="AB42" s="212">
        <f>R42/R27</f>
        <v>0.31850846054480703</v>
      </c>
    </row>
    <row r="43" spans="1:28" ht="20.100000000000001" customHeight="1">
      <c r="A43" s="16"/>
      <c r="C43" t="s">
        <v>95</v>
      </c>
      <c r="D43" s="25">
        <f>D30</f>
        <v>50601.070000000007</v>
      </c>
      <c r="E43" s="26">
        <f t="shared" ref="E43:R43" si="65">E30</f>
        <v>29865.67</v>
      </c>
      <c r="F43" s="26">
        <f t="shared" si="65"/>
        <v>16146.039999999999</v>
      </c>
      <c r="G43" s="26">
        <f t="shared" si="65"/>
        <v>15864.47</v>
      </c>
      <c r="H43" s="26">
        <f t="shared" si="65"/>
        <v>11594.52</v>
      </c>
      <c r="I43" s="26">
        <f t="shared" si="65"/>
        <v>6264.8600000000006</v>
      </c>
      <c r="J43" s="26">
        <f t="shared" si="65"/>
        <v>2027.8500000000001</v>
      </c>
      <c r="K43" s="26">
        <f t="shared" si="65"/>
        <v>2887.7799999999997</v>
      </c>
      <c r="L43" s="26">
        <f t="shared" si="65"/>
        <v>5167.33</v>
      </c>
      <c r="M43" s="26">
        <f>M30</f>
        <v>11636.449999999999</v>
      </c>
      <c r="N43" s="26">
        <f>N30</f>
        <v>3306.83</v>
      </c>
      <c r="O43" s="26">
        <f t="shared" ref="O43" si="66">O30</f>
        <v>1277.1500000000001</v>
      </c>
      <c r="P43" s="26">
        <f t="shared" ref="P43:Q43" si="67">P30</f>
        <v>1380.2500000000002</v>
      </c>
      <c r="Q43" s="26">
        <f t="shared" si="67"/>
        <v>2236.7599999999998</v>
      </c>
      <c r="R43" s="45">
        <f t="shared" si="65"/>
        <v>9741.8199999999979</v>
      </c>
      <c r="S43" s="27">
        <f t="shared" si="47"/>
        <v>3.3553264543357351</v>
      </c>
      <c r="U43" s="220">
        <f>D43/D42</f>
        <v>0.68684281323781438</v>
      </c>
      <c r="V43" s="214">
        <f>I43/I42</f>
        <v>0.19600834860918567</v>
      </c>
      <c r="W43" s="214">
        <f>M43/M42</f>
        <v>0.21291769025809323</v>
      </c>
      <c r="X43" s="214">
        <f>N43/N42</f>
        <v>8.1525339363280755E-2</v>
      </c>
      <c r="Y43" s="214">
        <f>O43/O42</f>
        <v>3.37406302812613E-2</v>
      </c>
      <c r="Z43" s="214">
        <f>P43/P42</f>
        <v>9.7048140447942299E-3</v>
      </c>
      <c r="AA43" s="214">
        <f t="shared" ref="AA43" si="68">Q43/Q42</f>
        <v>1.4300887146540936E-2</v>
      </c>
      <c r="AB43" s="219">
        <f>R43/R42</f>
        <v>0.41755620096560042</v>
      </c>
    </row>
    <row r="44" spans="1:28" ht="20.100000000000001" customHeight="1">
      <c r="A44" s="16"/>
      <c r="C44" t="s">
        <v>117</v>
      </c>
      <c r="D44" s="25">
        <f>D33</f>
        <v>0</v>
      </c>
      <c r="E44" s="26">
        <f t="shared" ref="E44:R44" si="69">E33</f>
        <v>0</v>
      </c>
      <c r="F44" s="26">
        <f t="shared" si="69"/>
        <v>0</v>
      </c>
      <c r="G44" s="26">
        <f t="shared" si="69"/>
        <v>0</v>
      </c>
      <c r="H44" s="26">
        <f t="shared" si="69"/>
        <v>0</v>
      </c>
      <c r="I44" s="26">
        <f t="shared" si="69"/>
        <v>0</v>
      </c>
      <c r="J44" s="26">
        <f t="shared" si="69"/>
        <v>0</v>
      </c>
      <c r="K44" s="26">
        <f t="shared" si="69"/>
        <v>0.8</v>
      </c>
      <c r="L44" s="26">
        <f t="shared" si="69"/>
        <v>0.6</v>
      </c>
      <c r="M44" s="26">
        <f>M33</f>
        <v>33.74</v>
      </c>
      <c r="N44" s="26">
        <f>N33</f>
        <v>178.1</v>
      </c>
      <c r="O44" s="26">
        <f t="shared" ref="O44" si="70">O33</f>
        <v>31.11</v>
      </c>
      <c r="P44" s="26">
        <f t="shared" ref="P44:Q44" si="71">P33</f>
        <v>1.5899999999999999</v>
      </c>
      <c r="Q44" s="26">
        <f t="shared" si="71"/>
        <v>5</v>
      </c>
      <c r="R44" s="45">
        <f t="shared" si="69"/>
        <v>324.02999999999997</v>
      </c>
      <c r="S44" s="27">
        <f t="shared" si="47"/>
        <v>63.805999999999997</v>
      </c>
      <c r="U44" s="220">
        <f>D44/D42</f>
        <v>0</v>
      </c>
      <c r="V44" s="214">
        <f>I44/I42</f>
        <v>0</v>
      </c>
      <c r="W44" s="214">
        <f>M44/M42</f>
        <v>6.1735691463531118E-4</v>
      </c>
      <c r="X44" s="214">
        <f>N44/N42</f>
        <v>4.39081021419314E-3</v>
      </c>
      <c r="Y44" s="214">
        <f>O44/O42</f>
        <v>8.2188545437109105E-4</v>
      </c>
      <c r="Z44" s="214">
        <f>P44/P42</f>
        <v>1.1179608281994438E-5</v>
      </c>
      <c r="AA44" s="214">
        <f t="shared" ref="AA44" si="72">Q44/Q42</f>
        <v>3.1967862324390944E-5</v>
      </c>
      <c r="AB44" s="219">
        <f>R44/R42</f>
        <v>1.388865076534811E-2</v>
      </c>
    </row>
    <row r="45" spans="1:28" ht="20.100000000000001" customHeight="1" thickBot="1">
      <c r="A45" s="34"/>
      <c r="B45" s="15"/>
      <c r="C45" s="99" t="s">
        <v>104</v>
      </c>
      <c r="D45" s="29">
        <f>D36</f>
        <v>23070.909999999996</v>
      </c>
      <c r="E45" s="30">
        <f t="shared" ref="E45:R45" si="73">E36</f>
        <v>14758.42</v>
      </c>
      <c r="F45" s="30">
        <f t="shared" si="73"/>
        <v>12829.86</v>
      </c>
      <c r="G45" s="30">
        <f t="shared" si="73"/>
        <v>13912.34</v>
      </c>
      <c r="H45" s="30">
        <f t="shared" si="73"/>
        <v>24381.94</v>
      </c>
      <c r="I45" s="30">
        <f t="shared" si="73"/>
        <v>25697.35</v>
      </c>
      <c r="J45" s="30">
        <f t="shared" si="73"/>
        <v>22638.25</v>
      </c>
      <c r="K45" s="30">
        <f t="shared" si="73"/>
        <v>14049.599999999999</v>
      </c>
      <c r="L45" s="30">
        <f t="shared" si="73"/>
        <v>26714.62</v>
      </c>
      <c r="M45" s="30">
        <f>M36</f>
        <v>42982.149999999994</v>
      </c>
      <c r="N45" s="30">
        <f>N36</f>
        <v>37077.06</v>
      </c>
      <c r="O45" s="30">
        <f t="shared" ref="O45" si="74">O36</f>
        <v>36543.730000000003</v>
      </c>
      <c r="P45" s="30">
        <f t="shared" ref="P45:Q45" si="75">P36</f>
        <v>140841.39000000001</v>
      </c>
      <c r="Q45" s="30">
        <f t="shared" si="75"/>
        <v>154165.31999999998</v>
      </c>
      <c r="R45" s="98">
        <f t="shared" si="73"/>
        <v>13264.710000000001</v>
      </c>
      <c r="S45" s="31">
        <f t="shared" si="47"/>
        <v>-0.91395788624834695</v>
      </c>
      <c r="U45" s="226">
        <f>D45/D42</f>
        <v>0.31315718676218546</v>
      </c>
      <c r="V45" s="227">
        <f>I45/I42</f>
        <v>0.8039916513908143</v>
      </c>
      <c r="W45" s="227">
        <f>M45/M42</f>
        <v>0.78646495282727136</v>
      </c>
      <c r="X45" s="227">
        <f>N45/N42</f>
        <v>0.91408385042252616</v>
      </c>
      <c r="Y45" s="227">
        <f>O45/O42</f>
        <v>0.9654374842643676</v>
      </c>
      <c r="Z45" s="227">
        <f>P45/P42</f>
        <v>0.99028400634692382</v>
      </c>
      <c r="AA45" s="227">
        <f t="shared" ref="AA45" si="76">Q45/Q42</f>
        <v>0.98566714499113461</v>
      </c>
      <c r="AB45" s="304">
        <f>R45/R42</f>
        <v>0.56855514826905151</v>
      </c>
    </row>
    <row r="47" spans="1:28" ht="15.75" thickBot="1"/>
    <row r="48" spans="1:28">
      <c r="A48" s="495" t="s">
        <v>71</v>
      </c>
      <c r="B48" s="474"/>
      <c r="C48" s="474"/>
      <c r="D48" s="542" t="s">
        <v>118</v>
      </c>
      <c r="E48" s="543"/>
      <c r="F48" s="543"/>
      <c r="G48" s="543"/>
      <c r="H48" s="543"/>
      <c r="I48" s="543"/>
      <c r="J48" s="543"/>
      <c r="K48" s="543"/>
      <c r="L48" s="543"/>
      <c r="M48" s="543"/>
      <c r="N48" s="543"/>
      <c r="O48" s="543"/>
      <c r="P48" s="543"/>
      <c r="Q48" s="543"/>
      <c r="R48" s="544"/>
      <c r="S48" s="518" t="s">
        <v>165</v>
      </c>
      <c r="U48" s="545" t="s">
        <v>111</v>
      </c>
      <c r="V48" s="543"/>
      <c r="W48" s="543"/>
      <c r="X48" s="543"/>
      <c r="Y48" s="543"/>
      <c r="Z48" s="543"/>
      <c r="AA48" s="543"/>
      <c r="AB48" s="546"/>
    </row>
    <row r="49" spans="1:28" ht="15.75" customHeight="1">
      <c r="A49" s="512"/>
      <c r="B49" s="475"/>
      <c r="C49" s="475"/>
      <c r="D49" s="547" t="s">
        <v>67</v>
      </c>
      <c r="E49" s="548"/>
      <c r="F49" s="548"/>
      <c r="G49" s="548"/>
      <c r="H49" s="548"/>
      <c r="I49" s="548"/>
      <c r="J49" s="548"/>
      <c r="K49" s="548"/>
      <c r="L49" s="548"/>
      <c r="M49" s="548"/>
      <c r="N49" s="548"/>
      <c r="O49" s="548"/>
      <c r="P49" s="548"/>
      <c r="Q49" s="548"/>
      <c r="R49" s="549"/>
      <c r="S49" s="519"/>
      <c r="U49" s="550" t="s">
        <v>67</v>
      </c>
      <c r="V49" s="548"/>
      <c r="W49" s="548"/>
      <c r="X49" s="548"/>
      <c r="Y49" s="548"/>
      <c r="Z49" s="548"/>
      <c r="AA49" s="548"/>
      <c r="AB49" s="551"/>
    </row>
    <row r="50" spans="1:28" ht="21.75" customHeight="1" thickBot="1">
      <c r="A50" s="512"/>
      <c r="B50" s="475"/>
      <c r="C50" s="475"/>
      <c r="D50" s="61">
        <v>2010</v>
      </c>
      <c r="E50" s="62">
        <v>2011</v>
      </c>
      <c r="F50" s="62">
        <v>2012</v>
      </c>
      <c r="G50" s="59">
        <v>2013</v>
      </c>
      <c r="H50" s="59">
        <v>2014</v>
      </c>
      <c r="I50" s="59">
        <v>2015</v>
      </c>
      <c r="J50" s="59">
        <v>2016</v>
      </c>
      <c r="K50" s="59">
        <v>2017</v>
      </c>
      <c r="L50" s="59">
        <v>2018</v>
      </c>
      <c r="M50" s="59">
        <v>2019</v>
      </c>
      <c r="N50" s="59">
        <v>2020</v>
      </c>
      <c r="O50" s="59">
        <v>2021</v>
      </c>
      <c r="P50" s="59">
        <v>2022</v>
      </c>
      <c r="Q50" s="59">
        <v>2023</v>
      </c>
      <c r="R50" s="60">
        <v>2024</v>
      </c>
      <c r="S50" s="520"/>
      <c r="U50" s="51">
        <v>2010</v>
      </c>
      <c r="V50" s="37">
        <v>2015</v>
      </c>
      <c r="W50" s="37">
        <v>2019</v>
      </c>
      <c r="X50" s="95">
        <v>2020</v>
      </c>
      <c r="Y50" s="95">
        <v>2021</v>
      </c>
      <c r="Z50" s="95">
        <v>2022</v>
      </c>
      <c r="AA50" s="95">
        <v>2023</v>
      </c>
      <c r="AB50" s="272">
        <v>2024</v>
      </c>
    </row>
    <row r="51" spans="1:28" ht="18.75" customHeight="1" thickBot="1">
      <c r="A51" s="42" t="s">
        <v>44</v>
      </c>
      <c r="B51" s="43"/>
      <c r="C51" s="43"/>
      <c r="D51" s="132">
        <v>7949.0779999999986</v>
      </c>
      <c r="E51" s="138">
        <v>5534.9250000000002</v>
      </c>
      <c r="F51" s="138">
        <v>4698.134</v>
      </c>
      <c r="G51" s="138">
        <v>4472.7029999999995</v>
      </c>
      <c r="H51" s="138">
        <v>3459.085</v>
      </c>
      <c r="I51" s="138">
        <v>3718.0329999999999</v>
      </c>
      <c r="J51" s="138">
        <v>3286.578</v>
      </c>
      <c r="K51" s="138">
        <v>3298.5219999999999</v>
      </c>
      <c r="L51" s="138">
        <v>5701.1679999999997</v>
      </c>
      <c r="M51" s="138">
        <v>5840.8059999999996</v>
      </c>
      <c r="N51" s="138">
        <v>4031.1490000000003</v>
      </c>
      <c r="O51" s="138">
        <v>3524.6359999999995</v>
      </c>
      <c r="P51" s="138">
        <v>9197.3209999999999</v>
      </c>
      <c r="Q51" s="138">
        <v>10626.588</v>
      </c>
      <c r="R51" s="163">
        <v>5352.8940000000002</v>
      </c>
      <c r="S51" s="28">
        <f t="shared" ref="S51:S58" si="77">(R51-Q51)/Q51</f>
        <v>-0.49627349813505517</v>
      </c>
      <c r="U51" s="288">
        <f>D51/$D$71</f>
        <v>0.99499876893736705</v>
      </c>
      <c r="V51" s="211">
        <f t="shared" ref="V51:V70" si="78">I51/$I$71</f>
        <v>0.977800599351207</v>
      </c>
      <c r="W51" s="211">
        <f>M51/$M$71</f>
        <v>0.99794032354433149</v>
      </c>
      <c r="X51" s="211">
        <f>N51/$N$71</f>
        <v>0.96984637489107384</v>
      </c>
      <c r="Y51" s="211">
        <f>O51/$O$71</f>
        <v>0.98564142660673348</v>
      </c>
      <c r="Z51" s="211">
        <f>P51/$P$71</f>
        <v>0.99846170397387346</v>
      </c>
      <c r="AA51" s="211">
        <f>Q51/$Q$71</f>
        <v>0.99556470765687988</v>
      </c>
      <c r="AB51" s="289">
        <f>R51/$R$71</f>
        <v>0.97258254941954592</v>
      </c>
    </row>
    <row r="52" spans="1:28" ht="20.100000000000001" customHeight="1">
      <c r="A52" s="69"/>
      <c r="B52" s="68" t="s">
        <v>95</v>
      </c>
      <c r="C52" s="68"/>
      <c r="D52" s="72">
        <v>5349.0229999999992</v>
      </c>
      <c r="E52" s="77">
        <v>3944.5590000000002</v>
      </c>
      <c r="F52" s="77">
        <v>2728.895</v>
      </c>
      <c r="G52" s="77">
        <v>1870.8709999999999</v>
      </c>
      <c r="H52" s="77">
        <v>1242.3309999999999</v>
      </c>
      <c r="I52" s="77">
        <v>1081.819</v>
      </c>
      <c r="J52" s="77">
        <v>621.25400000000002</v>
      </c>
      <c r="K52" s="77">
        <v>834.91300000000001</v>
      </c>
      <c r="L52" s="77">
        <v>1065.759</v>
      </c>
      <c r="M52" s="77">
        <v>2154.9339999999997</v>
      </c>
      <c r="N52" s="77">
        <v>1247.0059999999999</v>
      </c>
      <c r="O52" s="77">
        <v>833.86799999999994</v>
      </c>
      <c r="P52" s="77">
        <v>1124.097</v>
      </c>
      <c r="Q52" s="77">
        <v>1550.7110000000002</v>
      </c>
      <c r="R52" s="73">
        <v>2352.1030000000001</v>
      </c>
      <c r="S52" s="81">
        <f t="shared" si="77"/>
        <v>0.51679004018156816</v>
      </c>
      <c r="U52" s="290">
        <f t="shared" ref="U52:U70" si="79">D52/$D$71</f>
        <v>0.66954573851428578</v>
      </c>
      <c r="V52" s="291">
        <f t="shared" si="78"/>
        <v>0.28450615327769369</v>
      </c>
      <c r="W52" s="291">
        <f t="shared" ref="W52:W70" si="80">M52/$M$71</f>
        <v>0.36818472196759838</v>
      </c>
      <c r="X52" s="291">
        <f t="shared" ref="X52:X70" si="81">N52/$N$71</f>
        <v>0.3000147721077584</v>
      </c>
      <c r="Y52" s="291">
        <f t="shared" ref="Y52:Y70" si="82">O52/$O$71</f>
        <v>0.23318573751210159</v>
      </c>
      <c r="Z52" s="291">
        <f t="shared" ref="Z52:Z70" si="83">P52/$P$71</f>
        <v>0.12203203585608453</v>
      </c>
      <c r="AA52" s="291">
        <f t="shared" ref="AA52:AA70" si="84">Q52/$Q$71</f>
        <v>0.14528022949372912</v>
      </c>
      <c r="AB52" s="292">
        <f t="shared" ref="AB52:AB70" si="85">R52/$R$71</f>
        <v>0.42736029001085435</v>
      </c>
    </row>
    <row r="53" spans="1:28" ht="20.100000000000001" customHeight="1">
      <c r="A53" s="16"/>
      <c r="C53" t="s">
        <v>46</v>
      </c>
      <c r="D53" s="25">
        <v>2636.8689999999997</v>
      </c>
      <c r="E53" s="26">
        <v>2414.739</v>
      </c>
      <c r="F53" s="26">
        <v>1504.7570000000001</v>
      </c>
      <c r="G53" s="26">
        <v>684.37799999999993</v>
      </c>
      <c r="H53" s="26">
        <v>199.40700000000001</v>
      </c>
      <c r="I53" s="26">
        <v>173.53300000000002</v>
      </c>
      <c r="J53" s="26">
        <v>176.58600000000001</v>
      </c>
      <c r="K53" s="26">
        <v>183.48600000000002</v>
      </c>
      <c r="L53" s="26">
        <v>134.376</v>
      </c>
      <c r="M53" s="26">
        <v>185.95000000000002</v>
      </c>
      <c r="N53" s="26">
        <v>320.14499999999998</v>
      </c>
      <c r="O53" s="26">
        <v>214.70200000000003</v>
      </c>
      <c r="P53" s="26">
        <v>200.82400000000001</v>
      </c>
      <c r="Q53" s="26">
        <v>264.51900000000001</v>
      </c>
      <c r="R53" s="66">
        <v>304.75499999999994</v>
      </c>
      <c r="S53" s="208">
        <f t="shared" si="77"/>
        <v>0.15211005636646113</v>
      </c>
      <c r="U53" s="220">
        <f t="shared" si="79"/>
        <v>0.33006109750704499</v>
      </c>
      <c r="V53" s="214">
        <f t="shared" si="78"/>
        <v>4.563721500245238E-2</v>
      </c>
      <c r="W53" s="214">
        <f t="shared" si="80"/>
        <v>3.177078697067981E-2</v>
      </c>
      <c r="X53" s="214">
        <f t="shared" si="81"/>
        <v>7.7023069028086727E-2</v>
      </c>
      <c r="Y53" s="214">
        <f t="shared" si="82"/>
        <v>6.004001138708194E-2</v>
      </c>
      <c r="Z53" s="214">
        <f t="shared" si="83"/>
        <v>2.1801465148258845E-2</v>
      </c>
      <c r="AA53" s="214">
        <f t="shared" si="84"/>
        <v>2.478178140572404E-2</v>
      </c>
      <c r="AB53" s="225">
        <f t="shared" si="85"/>
        <v>5.5371803523169644E-2</v>
      </c>
    </row>
    <row r="54" spans="1:28" ht="20.100000000000001" customHeight="1">
      <c r="A54" s="16"/>
      <c r="C54" t="s">
        <v>47</v>
      </c>
      <c r="D54" s="25">
        <v>2712.1539999999995</v>
      </c>
      <c r="E54" s="26">
        <v>1529.82</v>
      </c>
      <c r="F54" s="26">
        <v>1224.1379999999999</v>
      </c>
      <c r="G54" s="26">
        <v>1186.4929999999999</v>
      </c>
      <c r="H54" s="26">
        <v>1042.924</v>
      </c>
      <c r="I54" s="26">
        <v>908.28600000000006</v>
      </c>
      <c r="J54" s="26">
        <v>444.66800000000001</v>
      </c>
      <c r="K54" s="26">
        <v>651.42700000000002</v>
      </c>
      <c r="L54" s="26">
        <v>931.38299999999992</v>
      </c>
      <c r="M54" s="26">
        <v>1968.9839999999999</v>
      </c>
      <c r="N54" s="26">
        <v>926.86099999999999</v>
      </c>
      <c r="O54" s="26">
        <v>619.16599999999994</v>
      </c>
      <c r="P54" s="26">
        <v>923.27299999999991</v>
      </c>
      <c r="Q54" s="26">
        <v>1286.1920000000002</v>
      </c>
      <c r="R54" s="66">
        <v>2047.348</v>
      </c>
      <c r="S54" s="208">
        <f t="shared" si="77"/>
        <v>0.59179033923395541</v>
      </c>
      <c r="U54" s="220">
        <f t="shared" si="79"/>
        <v>0.33948464100724079</v>
      </c>
      <c r="V54" s="214">
        <f t="shared" si="78"/>
        <v>0.23886893827524136</v>
      </c>
      <c r="W54" s="214">
        <f t="shared" si="80"/>
        <v>0.33641393499691857</v>
      </c>
      <c r="X54" s="214">
        <f t="shared" si="81"/>
        <v>0.2229917030796717</v>
      </c>
      <c r="Y54" s="214">
        <f t="shared" si="82"/>
        <v>0.17314572612501966</v>
      </c>
      <c r="Z54" s="214">
        <f t="shared" si="83"/>
        <v>0.10023057070782568</v>
      </c>
      <c r="AA54" s="214">
        <f t="shared" si="84"/>
        <v>0.1204984480880051</v>
      </c>
      <c r="AB54" s="225">
        <f t="shared" si="85"/>
        <v>0.37198848648768468</v>
      </c>
    </row>
    <row r="55" spans="1:28" ht="20.100000000000001" customHeight="1">
      <c r="A55" s="260"/>
      <c r="B55" s="554" t="s">
        <v>103</v>
      </c>
      <c r="C55" s="555"/>
      <c r="D55" s="133"/>
      <c r="E55" s="78"/>
      <c r="F55" s="78"/>
      <c r="G55" s="78"/>
      <c r="H55" s="78"/>
      <c r="I55" s="78"/>
      <c r="J55" s="78"/>
      <c r="K55" s="78">
        <v>1407.5409999999999</v>
      </c>
      <c r="L55" s="78">
        <v>2631.337</v>
      </c>
      <c r="M55" s="78">
        <v>1475.5740000000001</v>
      </c>
      <c r="N55" s="78">
        <v>948.92200000000003</v>
      </c>
      <c r="O55" s="78">
        <v>942.03499999999997</v>
      </c>
      <c r="P55" s="78">
        <v>1693.7759999999998</v>
      </c>
      <c r="Q55" s="78">
        <v>1806.0350000000001</v>
      </c>
      <c r="R55" s="74">
        <v>2300.6149999999998</v>
      </c>
      <c r="S55" s="83">
        <f t="shared" si="77"/>
        <v>0.27384851345627281</v>
      </c>
      <c r="U55" s="223">
        <f t="shared" si="79"/>
        <v>0</v>
      </c>
      <c r="V55" s="217">
        <f t="shared" si="78"/>
        <v>0</v>
      </c>
      <c r="W55" s="217">
        <f t="shared" si="80"/>
        <v>0.25211157415151325</v>
      </c>
      <c r="X55" s="217">
        <f t="shared" si="81"/>
        <v>0.2282993165855163</v>
      </c>
      <c r="Y55" s="217">
        <f t="shared" si="82"/>
        <v>0.26343393227370832</v>
      </c>
      <c r="Z55" s="217">
        <f t="shared" si="83"/>
        <v>0.18387642130899329</v>
      </c>
      <c r="AA55" s="217">
        <f t="shared" si="84"/>
        <v>0.16920056623942634</v>
      </c>
      <c r="AB55" s="293">
        <f t="shared" si="85"/>
        <v>0.41800528871538428</v>
      </c>
    </row>
    <row r="56" spans="1:28" ht="20.100000000000001" customHeight="1">
      <c r="A56" s="16"/>
      <c r="C56" t="s">
        <v>46</v>
      </c>
      <c r="D56" s="25"/>
      <c r="E56" s="26"/>
      <c r="F56" s="26"/>
      <c r="G56" s="26"/>
      <c r="H56" s="26"/>
      <c r="I56" s="26"/>
      <c r="J56" s="26"/>
      <c r="K56" s="26">
        <v>1407.03</v>
      </c>
      <c r="L56" s="26">
        <v>2630.4490000000001</v>
      </c>
      <c r="M56" s="26">
        <v>1469.4360000000001</v>
      </c>
      <c r="N56" s="26">
        <v>928.22400000000005</v>
      </c>
      <c r="O56" s="26">
        <v>936.95399999999995</v>
      </c>
      <c r="P56" s="26">
        <v>1689.6379999999999</v>
      </c>
      <c r="Q56" s="26">
        <v>1798.645</v>
      </c>
      <c r="R56" s="66">
        <v>2293.0619999999999</v>
      </c>
      <c r="S56" s="208">
        <f t="shared" si="77"/>
        <v>0.27488303695281724</v>
      </c>
      <c r="U56" s="220">
        <f t="shared" si="79"/>
        <v>0</v>
      </c>
      <c r="V56" s="214">
        <f t="shared" si="78"/>
        <v>0</v>
      </c>
      <c r="W56" s="214">
        <f t="shared" si="80"/>
        <v>0.25106285626807134</v>
      </c>
      <c r="X56" s="214">
        <f t="shared" si="81"/>
        <v>0.22331962462486304</v>
      </c>
      <c r="Y56" s="214">
        <f t="shared" si="82"/>
        <v>0.2620130638241468</v>
      </c>
      <c r="Z56" s="214">
        <f t="shared" si="83"/>
        <v>0.18342719978774336</v>
      </c>
      <c r="AA56" s="214">
        <f t="shared" si="84"/>
        <v>0.16850822518041619</v>
      </c>
      <c r="AB56" s="225">
        <f t="shared" si="85"/>
        <v>0.41663296264358729</v>
      </c>
    </row>
    <row r="57" spans="1:28" ht="20.100000000000001" customHeight="1">
      <c r="A57" s="16"/>
      <c r="C57" t="s">
        <v>47</v>
      </c>
      <c r="D57" s="25"/>
      <c r="E57" s="26"/>
      <c r="F57" s="26"/>
      <c r="G57" s="26"/>
      <c r="H57" s="26"/>
      <c r="I57" s="26"/>
      <c r="J57" s="26"/>
      <c r="K57" s="26">
        <v>0.51100000000000001</v>
      </c>
      <c r="L57" s="26">
        <v>0.8879999999999999</v>
      </c>
      <c r="M57" s="26">
        <v>6.1379999999999999</v>
      </c>
      <c r="N57" s="26">
        <v>20.698</v>
      </c>
      <c r="O57" s="26">
        <v>5.0809999999999995</v>
      </c>
      <c r="P57" s="26">
        <v>4.1379999999999999</v>
      </c>
      <c r="Q57" s="26">
        <v>7.39</v>
      </c>
      <c r="R57" s="66">
        <v>7.5530000000000008</v>
      </c>
      <c r="S57" s="208">
        <f t="shared" si="77"/>
        <v>2.2056833558863485E-2</v>
      </c>
      <c r="U57" s="220">
        <f t="shared" si="79"/>
        <v>0</v>
      </c>
      <c r="V57" s="214">
        <f t="shared" si="78"/>
        <v>0</v>
      </c>
      <c r="W57" s="214">
        <f t="shared" si="80"/>
        <v>1.0487178834419611E-3</v>
      </c>
      <c r="X57" s="214">
        <f t="shared" si="81"/>
        <v>4.979691960653264E-3</v>
      </c>
      <c r="Y57" s="214">
        <f t="shared" si="82"/>
        <v>1.4208684495615471E-3</v>
      </c>
      <c r="Z57" s="214">
        <f t="shared" si="83"/>
        <v>4.4922152124992574E-4</v>
      </c>
      <c r="AA57" s="214">
        <f t="shared" si="84"/>
        <v>6.9234105901013019E-4</v>
      </c>
      <c r="AB57" s="225">
        <f t="shared" si="85"/>
        <v>1.3723260717970187E-3</v>
      </c>
    </row>
    <row r="58" spans="1:28" ht="20.100000000000001" customHeight="1">
      <c r="A58" s="70"/>
      <c r="B58" s="71" t="s">
        <v>104</v>
      </c>
      <c r="C58" s="71"/>
      <c r="D58" s="133">
        <v>2600.0549999999998</v>
      </c>
      <c r="E58" s="78">
        <v>1590.366</v>
      </c>
      <c r="F58" s="78">
        <v>1969.239</v>
      </c>
      <c r="G58" s="78">
        <v>2601.8319999999999</v>
      </c>
      <c r="H58" s="78">
        <v>2216.7539999999999</v>
      </c>
      <c r="I58" s="78">
        <v>2636.2139999999999</v>
      </c>
      <c r="J58" s="78">
        <v>2665.3239999999996</v>
      </c>
      <c r="K58" s="78">
        <v>1056.068</v>
      </c>
      <c r="L58" s="78">
        <v>2004.0719999999999</v>
      </c>
      <c r="M58" s="78">
        <v>2210.2979999999998</v>
      </c>
      <c r="N58" s="78">
        <v>1835.221</v>
      </c>
      <c r="O58" s="78">
        <v>1748.7329999999999</v>
      </c>
      <c r="P58" s="78">
        <v>6379.4479999999994</v>
      </c>
      <c r="Q58" s="78">
        <v>7269.8419999999996</v>
      </c>
      <c r="R58" s="74">
        <v>700.17600000000004</v>
      </c>
      <c r="S58" s="83">
        <f t="shared" si="77"/>
        <v>-0.9036875904593249</v>
      </c>
      <c r="U58" s="223">
        <f t="shared" si="79"/>
        <v>0.32545303042308127</v>
      </c>
      <c r="V58" s="217">
        <f t="shared" si="78"/>
        <v>0.69329444607351332</v>
      </c>
      <c r="W58" s="217">
        <f t="shared" si="80"/>
        <v>0.37764402742521985</v>
      </c>
      <c r="X58" s="217">
        <f t="shared" si="81"/>
        <v>0.441532286197799</v>
      </c>
      <c r="Y58" s="217">
        <f t="shared" si="82"/>
        <v>0.48902175682092364</v>
      </c>
      <c r="Z58" s="217">
        <f t="shared" si="83"/>
        <v>0.6925532468087956</v>
      </c>
      <c r="AA58" s="217">
        <f t="shared" si="84"/>
        <v>0.68108391192372442</v>
      </c>
      <c r="AB58" s="293">
        <f t="shared" si="85"/>
        <v>0.1272169706933072</v>
      </c>
    </row>
    <row r="59" spans="1:28" ht="20.100000000000001" customHeight="1">
      <c r="A59" s="16"/>
      <c r="C59" t="s">
        <v>46</v>
      </c>
      <c r="D59" s="25">
        <v>1826.057</v>
      </c>
      <c r="E59" s="26">
        <v>909.40899999999999</v>
      </c>
      <c r="F59" s="26">
        <v>1393.46</v>
      </c>
      <c r="G59" s="26">
        <v>1762.4359999999999</v>
      </c>
      <c r="H59" s="26">
        <v>1188.4190000000001</v>
      </c>
      <c r="I59" s="26">
        <v>1561.721</v>
      </c>
      <c r="J59" s="26">
        <v>1370.633</v>
      </c>
      <c r="K59" s="26">
        <v>177.58700000000002</v>
      </c>
      <c r="L59" s="26">
        <v>238.54299999999998</v>
      </c>
      <c r="M59" s="26">
        <v>28.853999999999999</v>
      </c>
      <c r="N59" s="26">
        <v>1.637</v>
      </c>
      <c r="O59" s="26">
        <v>9.1259999999999994</v>
      </c>
      <c r="P59" s="26">
        <v>1.4950000000000001</v>
      </c>
      <c r="Q59" s="26">
        <v>5.5249999999999995</v>
      </c>
      <c r="R59" s="66">
        <v>2.129</v>
      </c>
      <c r="S59" s="208">
        <f t="shared" ref="S59:S64" si="86">(R59-Q59)/Q59</f>
        <v>-0.61466063348416289</v>
      </c>
      <c r="U59" s="220">
        <f t="shared" si="79"/>
        <v>0.22857046653831575</v>
      </c>
      <c r="V59" s="214">
        <f t="shared" si="78"/>
        <v>0.41071494788221791</v>
      </c>
      <c r="W59" s="214">
        <f t="shared" si="80"/>
        <v>4.9298966778811249E-3</v>
      </c>
      <c r="X59" s="214">
        <f t="shared" si="81"/>
        <v>3.9384267753354878E-4</v>
      </c>
      <c r="Y59" s="214">
        <f t="shared" si="82"/>
        <v>2.5520262685886004E-3</v>
      </c>
      <c r="Z59" s="214">
        <f t="shared" si="83"/>
        <v>1.622972871601351E-4</v>
      </c>
      <c r="AA59" s="214">
        <f t="shared" si="84"/>
        <v>5.1761628566048305E-4</v>
      </c>
      <c r="AB59" s="225">
        <f t="shared" si="85"/>
        <v>3.8682407081369689E-4</v>
      </c>
    </row>
    <row r="60" spans="1:28" ht="20.100000000000001" customHeight="1" thickBot="1">
      <c r="A60" s="16"/>
      <c r="C60" t="s">
        <v>47</v>
      </c>
      <c r="D60" s="25">
        <v>773.99799999999993</v>
      </c>
      <c r="E60" s="26">
        <v>680.95699999999999</v>
      </c>
      <c r="F60" s="26">
        <v>575.779</v>
      </c>
      <c r="G60" s="26">
        <v>839.39599999999996</v>
      </c>
      <c r="H60" s="26">
        <v>1028.335</v>
      </c>
      <c r="I60" s="26">
        <v>1074.4929999999999</v>
      </c>
      <c r="J60" s="26">
        <v>1294.6909999999998</v>
      </c>
      <c r="K60" s="26">
        <v>878.48099999999999</v>
      </c>
      <c r="L60" s="26">
        <v>1765.529</v>
      </c>
      <c r="M60" s="26">
        <v>2181.444</v>
      </c>
      <c r="N60" s="26">
        <v>1833.5840000000001</v>
      </c>
      <c r="O60" s="26">
        <v>1739.607</v>
      </c>
      <c r="P60" s="26">
        <v>6377.9529999999995</v>
      </c>
      <c r="Q60" s="26">
        <v>7264.317</v>
      </c>
      <c r="R60" s="66">
        <v>698.04700000000003</v>
      </c>
      <c r="S60" s="208">
        <f t="shared" si="86"/>
        <v>-0.90390741483335602</v>
      </c>
      <c r="U60" s="220">
        <f t="shared" si="79"/>
        <v>9.6882563884765543E-2</v>
      </c>
      <c r="V60" s="214">
        <f t="shared" si="78"/>
        <v>0.28257949819129535</v>
      </c>
      <c r="W60" s="214">
        <f t="shared" si="80"/>
        <v>0.37271413074733878</v>
      </c>
      <c r="X60" s="214">
        <f t="shared" si="81"/>
        <v>0.44113844352026549</v>
      </c>
      <c r="Y60" s="214">
        <f t="shared" si="82"/>
        <v>0.48646973055233506</v>
      </c>
      <c r="Z60" s="214">
        <f t="shared" si="83"/>
        <v>0.69239094952163549</v>
      </c>
      <c r="AA60" s="214">
        <f t="shared" si="84"/>
        <v>0.68056629563806392</v>
      </c>
      <c r="AB60" s="225">
        <f t="shared" si="85"/>
        <v>0.12683014662249351</v>
      </c>
    </row>
    <row r="61" spans="1:28" ht="20.100000000000001" customHeight="1" thickBot="1">
      <c r="A61" s="42" t="s">
        <v>49</v>
      </c>
      <c r="B61" s="43"/>
      <c r="C61" s="43"/>
      <c r="D61" s="132">
        <v>39.954999999999998</v>
      </c>
      <c r="E61" s="138">
        <v>21.613999999999997</v>
      </c>
      <c r="F61" s="138">
        <v>43.250000000000007</v>
      </c>
      <c r="G61" s="138">
        <v>0.61199999999999999</v>
      </c>
      <c r="H61" s="138">
        <v>39.116</v>
      </c>
      <c r="I61" s="138">
        <v>84.411999999999992</v>
      </c>
      <c r="J61" s="138">
        <v>17.302</v>
      </c>
      <c r="K61" s="138">
        <v>0.42799999999999999</v>
      </c>
      <c r="L61" s="138">
        <v>39.911000000000001</v>
      </c>
      <c r="M61" s="138">
        <v>12.055</v>
      </c>
      <c r="N61" s="138">
        <v>125.333</v>
      </c>
      <c r="O61" s="138">
        <v>51.345999999999997</v>
      </c>
      <c r="P61" s="138">
        <v>14.17</v>
      </c>
      <c r="Q61" s="138">
        <v>47.342000000000006</v>
      </c>
      <c r="R61" s="163">
        <v>150.90000000000003</v>
      </c>
      <c r="S61" s="28">
        <f t="shared" si="86"/>
        <v>2.1874445524058976</v>
      </c>
      <c r="U61" s="288">
        <f t="shared" si="79"/>
        <v>5.0012310626329874E-3</v>
      </c>
      <c r="V61" s="211">
        <f t="shared" si="78"/>
        <v>2.2199400648793079E-2</v>
      </c>
      <c r="W61" s="211">
        <f t="shared" si="80"/>
        <v>2.059676455668433E-3</v>
      </c>
      <c r="X61" s="211">
        <f t="shared" si="81"/>
        <v>3.015362510892625E-2</v>
      </c>
      <c r="Y61" s="211">
        <f t="shared" si="82"/>
        <v>1.4358573393266521E-2</v>
      </c>
      <c r="Z61" s="211">
        <f t="shared" si="83"/>
        <v>1.5382960261264979E-3</v>
      </c>
      <c r="AA61" s="211">
        <f t="shared" si="84"/>
        <v>4.4352923431201074E-3</v>
      </c>
      <c r="AB61" s="289">
        <f t="shared" si="85"/>
        <v>2.7417450580454146E-2</v>
      </c>
    </row>
    <row r="62" spans="1:28" ht="20.100000000000001" customHeight="1">
      <c r="A62" s="69"/>
      <c r="B62" s="68" t="s">
        <v>95</v>
      </c>
      <c r="C62" s="68"/>
      <c r="D62" s="72">
        <v>35.796999999999997</v>
      </c>
      <c r="E62" s="77">
        <v>21.613999999999997</v>
      </c>
      <c r="F62" s="77">
        <v>42.105000000000004</v>
      </c>
      <c r="G62" s="77">
        <v>0.61199999999999999</v>
      </c>
      <c r="H62" s="77">
        <v>39.116</v>
      </c>
      <c r="I62" s="77">
        <v>81.688999999999993</v>
      </c>
      <c r="J62" s="77">
        <v>17.302</v>
      </c>
      <c r="K62" s="77">
        <v>0.42799999999999999</v>
      </c>
      <c r="L62" s="77">
        <v>11.110999999999999</v>
      </c>
      <c r="M62" s="77">
        <v>12.055</v>
      </c>
      <c r="N62" s="77">
        <v>97.206999999999994</v>
      </c>
      <c r="O62" s="77">
        <v>51.345999999999997</v>
      </c>
      <c r="P62" s="77">
        <v>14.17</v>
      </c>
      <c r="Q62" s="77">
        <v>47.342000000000006</v>
      </c>
      <c r="R62" s="73">
        <v>91.937000000000012</v>
      </c>
      <c r="S62" s="81">
        <f t="shared" si="86"/>
        <v>0.94197541295255804</v>
      </c>
      <c r="U62" s="290">
        <f t="shared" si="79"/>
        <v>4.4807675722456025E-3</v>
      </c>
      <c r="V62" s="291">
        <f t="shared" si="78"/>
        <v>2.1483282466939035E-2</v>
      </c>
      <c r="W62" s="291">
        <f t="shared" si="80"/>
        <v>2.059676455668433E-3</v>
      </c>
      <c r="X62" s="291">
        <f t="shared" si="81"/>
        <v>2.3386844932806156E-2</v>
      </c>
      <c r="Y62" s="291">
        <f t="shared" si="82"/>
        <v>1.4358573393266521E-2</v>
      </c>
      <c r="Z62" s="291">
        <f t="shared" si="83"/>
        <v>1.5382960261264979E-3</v>
      </c>
      <c r="AA62" s="291">
        <f t="shared" si="84"/>
        <v>4.4352923431201074E-3</v>
      </c>
      <c r="AB62" s="292">
        <f t="shared" si="85"/>
        <v>1.6704295255236663E-2</v>
      </c>
    </row>
    <row r="63" spans="1:28" ht="20.100000000000001" customHeight="1">
      <c r="A63" s="16"/>
      <c r="C63" t="s">
        <v>46</v>
      </c>
      <c r="D63" s="25">
        <v>2.19</v>
      </c>
      <c r="E63" s="26">
        <v>0.246</v>
      </c>
      <c r="F63" s="26">
        <v>0.129</v>
      </c>
      <c r="G63" s="26"/>
      <c r="H63" s="26">
        <v>3.516</v>
      </c>
      <c r="I63" s="26">
        <v>3.7299999999999995</v>
      </c>
      <c r="J63" s="26">
        <v>16.945</v>
      </c>
      <c r="K63" s="26">
        <v>1E-3</v>
      </c>
      <c r="L63" s="26"/>
      <c r="M63" s="26">
        <v>6.1019999999999994</v>
      </c>
      <c r="N63" s="26">
        <v>19.72</v>
      </c>
      <c r="O63" s="26">
        <v>5.2870000000000008</v>
      </c>
      <c r="P63" s="26">
        <v>0.98099999999999987</v>
      </c>
      <c r="Q63" s="26">
        <v>19.329000000000001</v>
      </c>
      <c r="R63" s="66">
        <v>19.055</v>
      </c>
      <c r="S63" s="27">
        <f t="shared" si="86"/>
        <v>-1.4175591080759527E-2</v>
      </c>
      <c r="U63" s="220">
        <f t="shared" si="79"/>
        <v>2.7412579219537588E-4</v>
      </c>
      <c r="V63" s="214">
        <f t="shared" si="78"/>
        <v>9.8094778491207633E-4</v>
      </c>
      <c r="W63" s="214">
        <f t="shared" si="80"/>
        <v>1.0425670454159086E-3</v>
      </c>
      <c r="X63" s="214">
        <f t="shared" si="81"/>
        <v>4.7443968240449491E-3</v>
      </c>
      <c r="Y63" s="214">
        <f t="shared" si="82"/>
        <v>1.4784750035095259E-3</v>
      </c>
      <c r="Z63" s="214">
        <f t="shared" si="83"/>
        <v>1.0649741719337291E-4</v>
      </c>
      <c r="AA63" s="214">
        <f t="shared" si="84"/>
        <v>1.8108606670645207E-3</v>
      </c>
      <c r="AB63" s="225">
        <f t="shared" si="85"/>
        <v>3.4621571955636421E-3</v>
      </c>
    </row>
    <row r="64" spans="1:28" ht="20.100000000000001" customHeight="1">
      <c r="A64" s="16"/>
      <c r="C64" t="s">
        <v>47</v>
      </c>
      <c r="D64" s="25">
        <v>33.606999999999999</v>
      </c>
      <c r="E64" s="26">
        <v>21.367999999999999</v>
      </c>
      <c r="F64" s="26">
        <v>41.976000000000006</v>
      </c>
      <c r="G64" s="26">
        <v>0.61199999999999999</v>
      </c>
      <c r="H64" s="26">
        <v>35.6</v>
      </c>
      <c r="I64" s="26">
        <v>77.958999999999989</v>
      </c>
      <c r="J64" s="26">
        <v>0.35699999999999998</v>
      </c>
      <c r="K64" s="26">
        <v>0.42699999999999999</v>
      </c>
      <c r="L64" s="26">
        <v>11.110999999999999</v>
      </c>
      <c r="M64" s="26">
        <v>5.9529999999999994</v>
      </c>
      <c r="N64" s="26">
        <v>77.486999999999995</v>
      </c>
      <c r="O64" s="26">
        <v>46.058999999999997</v>
      </c>
      <c r="P64" s="26">
        <v>13.189</v>
      </c>
      <c r="Q64" s="26">
        <v>28.013000000000005</v>
      </c>
      <c r="R64" s="66">
        <v>72.882000000000005</v>
      </c>
      <c r="S64" s="27">
        <f t="shared" si="86"/>
        <v>1.6017206297076354</v>
      </c>
      <c r="U64" s="220">
        <f t="shared" si="79"/>
        <v>4.2066417800502272E-3</v>
      </c>
      <c r="V64" s="214">
        <f t="shared" si="78"/>
        <v>2.0502334682026956E-2</v>
      </c>
      <c r="W64" s="214">
        <f t="shared" si="80"/>
        <v>1.0171094102525242E-3</v>
      </c>
      <c r="X64" s="214">
        <f t="shared" si="81"/>
        <v>1.8642448108761207E-2</v>
      </c>
      <c r="Y64" s="214">
        <f t="shared" si="82"/>
        <v>1.2880098389756997E-2</v>
      </c>
      <c r="Z64" s="214">
        <f t="shared" si="83"/>
        <v>1.431798608933125E-3</v>
      </c>
      <c r="AA64" s="214">
        <f t="shared" si="84"/>
        <v>2.6244316760555865E-3</v>
      </c>
      <c r="AB64" s="225">
        <f t="shared" si="85"/>
        <v>1.3242138059673019E-2</v>
      </c>
    </row>
    <row r="65" spans="1:28" ht="20.100000000000001" customHeight="1">
      <c r="A65" s="70"/>
      <c r="B65" s="554" t="s">
        <v>103</v>
      </c>
      <c r="C65" s="555"/>
      <c r="D65" s="133"/>
      <c r="E65" s="78"/>
      <c r="F65" s="78"/>
      <c r="G65" s="78"/>
      <c r="H65" s="78"/>
      <c r="I65" s="78"/>
      <c r="J65" s="78"/>
      <c r="K65" s="78"/>
      <c r="L65" s="143"/>
      <c r="M65" s="143"/>
      <c r="N65" s="143"/>
      <c r="O65" s="143"/>
      <c r="P65" s="143"/>
      <c r="Q65" s="143"/>
      <c r="R65" s="164">
        <v>58.963000000000008</v>
      </c>
      <c r="S65" s="83"/>
      <c r="U65" s="223">
        <f t="shared" si="79"/>
        <v>0</v>
      </c>
      <c r="V65" s="217">
        <f t="shared" si="78"/>
        <v>0</v>
      </c>
      <c r="W65" s="217">
        <f t="shared" si="80"/>
        <v>0</v>
      </c>
      <c r="X65" s="217">
        <f t="shared" si="81"/>
        <v>0</v>
      </c>
      <c r="Y65" s="217">
        <f t="shared" si="82"/>
        <v>0</v>
      </c>
      <c r="Z65" s="217">
        <f t="shared" si="83"/>
        <v>0</v>
      </c>
      <c r="AA65" s="217">
        <f t="shared" si="84"/>
        <v>0</v>
      </c>
      <c r="AB65" s="293">
        <f t="shared" si="85"/>
        <v>1.0713155325217478E-2</v>
      </c>
    </row>
    <row r="66" spans="1:28" ht="20.100000000000001" customHeight="1">
      <c r="A66" s="16"/>
      <c r="C66" t="s">
        <v>46</v>
      </c>
      <c r="D66" s="25"/>
      <c r="E66" s="26"/>
      <c r="F66" s="26"/>
      <c r="G66" s="26"/>
      <c r="H66" s="26"/>
      <c r="I66" s="26"/>
      <c r="J66" s="26"/>
      <c r="K66" s="26"/>
      <c r="L66" s="142"/>
      <c r="M66" s="142"/>
      <c r="N66" s="142"/>
      <c r="O66" s="142"/>
      <c r="P66" s="142"/>
      <c r="Q66" s="142"/>
      <c r="R66" s="66">
        <v>6.3E-2</v>
      </c>
      <c r="S66" s="27"/>
      <c r="U66" s="220">
        <f t="shared" si="79"/>
        <v>0</v>
      </c>
      <c r="V66" s="214">
        <f t="shared" si="78"/>
        <v>0</v>
      </c>
      <c r="W66" s="214">
        <f t="shared" si="80"/>
        <v>0</v>
      </c>
      <c r="X66" s="214">
        <f t="shared" si="81"/>
        <v>0</v>
      </c>
      <c r="Y66" s="214">
        <f t="shared" si="82"/>
        <v>0</v>
      </c>
      <c r="Z66" s="214">
        <f t="shared" si="83"/>
        <v>0</v>
      </c>
      <c r="AA66" s="214">
        <f t="shared" si="84"/>
        <v>0</v>
      </c>
      <c r="AB66" s="225">
        <f t="shared" si="85"/>
        <v>1.1446649347704511E-5</v>
      </c>
    </row>
    <row r="67" spans="1:28" ht="20.100000000000001" customHeight="1">
      <c r="A67" s="16"/>
      <c r="C67" t="s">
        <v>47</v>
      </c>
      <c r="D67" s="25"/>
      <c r="E67" s="26"/>
      <c r="F67" s="26"/>
      <c r="G67" s="26"/>
      <c r="H67" s="26"/>
      <c r="I67" s="26"/>
      <c r="J67" s="26"/>
      <c r="K67" s="26"/>
      <c r="L67" s="142"/>
      <c r="M67" s="142"/>
      <c r="N67" s="142"/>
      <c r="O67" s="142"/>
      <c r="P67" s="142"/>
      <c r="Q67" s="142"/>
      <c r="R67" s="66">
        <v>58.900000000000006</v>
      </c>
      <c r="S67" s="27"/>
      <c r="U67" s="220">
        <f t="shared" si="79"/>
        <v>0</v>
      </c>
      <c r="V67" s="214">
        <f t="shared" si="78"/>
        <v>0</v>
      </c>
      <c r="W67" s="214">
        <f t="shared" si="80"/>
        <v>0</v>
      </c>
      <c r="X67" s="214">
        <f t="shared" si="81"/>
        <v>0</v>
      </c>
      <c r="Y67" s="214">
        <f t="shared" si="82"/>
        <v>0</v>
      </c>
      <c r="Z67" s="214">
        <f t="shared" si="83"/>
        <v>0</v>
      </c>
      <c r="AA67" s="214">
        <f t="shared" si="84"/>
        <v>0</v>
      </c>
      <c r="AB67" s="225">
        <f t="shared" si="85"/>
        <v>1.0701708675869774E-2</v>
      </c>
    </row>
    <row r="68" spans="1:28" ht="20.100000000000001" customHeight="1">
      <c r="A68" s="70"/>
      <c r="B68" s="71" t="s">
        <v>104</v>
      </c>
      <c r="C68" s="71"/>
      <c r="D68" s="133">
        <v>4.1580000000000004</v>
      </c>
      <c r="E68" s="78"/>
      <c r="F68" s="78">
        <v>1.145</v>
      </c>
      <c r="G68" s="78"/>
      <c r="H68" s="143"/>
      <c r="I68" s="78">
        <v>2.7229999999999999</v>
      </c>
      <c r="J68" s="143"/>
      <c r="K68" s="78"/>
      <c r="L68" s="78">
        <v>28.8</v>
      </c>
      <c r="M68" s="78"/>
      <c r="N68" s="78">
        <v>28.126000000000001</v>
      </c>
      <c r="O68" s="78"/>
      <c r="P68" s="78"/>
      <c r="Q68" s="78"/>
      <c r="R68" s="74"/>
      <c r="S68" s="83"/>
      <c r="U68" s="223">
        <f t="shared" si="79"/>
        <v>5.2046349038738498E-4</v>
      </c>
      <c r="V68" s="217">
        <f t="shared" si="78"/>
        <v>7.1611818185404394E-4</v>
      </c>
      <c r="W68" s="217">
        <f t="shared" si="80"/>
        <v>0</v>
      </c>
      <c r="X68" s="217">
        <f t="shared" si="81"/>
        <v>6.7667801761200942E-3</v>
      </c>
      <c r="Y68" s="217">
        <f t="shared" si="82"/>
        <v>0</v>
      </c>
      <c r="Z68" s="217">
        <f t="shared" si="83"/>
        <v>0</v>
      </c>
      <c r="AA68" s="217">
        <f t="shared" si="84"/>
        <v>0</v>
      </c>
      <c r="AB68" s="293">
        <f t="shared" si="85"/>
        <v>0</v>
      </c>
    </row>
    <row r="69" spans="1:28" ht="20.100000000000001" customHeight="1">
      <c r="A69" s="16"/>
      <c r="C69" t="s">
        <v>46</v>
      </c>
      <c r="D69" s="25"/>
      <c r="E69" s="26"/>
      <c r="F69" s="26"/>
      <c r="G69" s="26"/>
      <c r="H69" s="142"/>
      <c r="I69" s="26">
        <v>2.7229999999999999</v>
      </c>
      <c r="J69" s="142"/>
      <c r="K69" s="26"/>
      <c r="L69" s="26"/>
      <c r="M69" s="26"/>
      <c r="N69" s="26"/>
      <c r="O69" s="26"/>
      <c r="P69" s="26"/>
      <c r="Q69" s="26"/>
      <c r="R69" s="66"/>
      <c r="S69" s="27"/>
      <c r="U69" s="220">
        <f t="shared" si="79"/>
        <v>0</v>
      </c>
      <c r="V69" s="214">
        <f t="shared" si="78"/>
        <v>7.1611818185404394E-4</v>
      </c>
      <c r="W69" s="214">
        <f t="shared" si="80"/>
        <v>0</v>
      </c>
      <c r="X69" s="214">
        <f t="shared" si="81"/>
        <v>0</v>
      </c>
      <c r="Y69" s="214">
        <f t="shared" si="82"/>
        <v>0</v>
      </c>
      <c r="Z69" s="214">
        <f t="shared" si="83"/>
        <v>0</v>
      </c>
      <c r="AA69" s="214">
        <f t="shared" si="84"/>
        <v>0</v>
      </c>
      <c r="AB69" s="225">
        <f t="shared" si="85"/>
        <v>0</v>
      </c>
    </row>
    <row r="70" spans="1:28" ht="20.100000000000001" customHeight="1" thickBot="1">
      <c r="A70" s="16"/>
      <c r="C70" t="s">
        <v>47</v>
      </c>
      <c r="D70" s="25">
        <v>4.1580000000000004</v>
      </c>
      <c r="E70" s="26"/>
      <c r="F70" s="26">
        <v>1.145</v>
      </c>
      <c r="G70" s="26"/>
      <c r="H70" s="142"/>
      <c r="I70" s="26"/>
      <c r="J70" s="142"/>
      <c r="K70" s="26"/>
      <c r="L70" s="26">
        <v>28.8</v>
      </c>
      <c r="M70" s="26"/>
      <c r="N70" s="26">
        <v>28.126000000000001</v>
      </c>
      <c r="O70" s="26"/>
      <c r="P70" s="26"/>
      <c r="Q70" s="26"/>
      <c r="R70" s="66"/>
      <c r="S70" s="27"/>
      <c r="U70" s="220">
        <f t="shared" si="79"/>
        <v>5.2046349038738498E-4</v>
      </c>
      <c r="V70" s="214">
        <f t="shared" si="78"/>
        <v>0</v>
      </c>
      <c r="W70" s="214">
        <f t="shared" si="80"/>
        <v>0</v>
      </c>
      <c r="X70" s="214">
        <f t="shared" si="81"/>
        <v>6.7667801761200942E-3</v>
      </c>
      <c r="Y70" s="214">
        <f t="shared" si="82"/>
        <v>0</v>
      </c>
      <c r="Z70" s="214">
        <f t="shared" si="83"/>
        <v>0</v>
      </c>
      <c r="AA70" s="227">
        <f t="shared" si="84"/>
        <v>0</v>
      </c>
      <c r="AB70" s="225">
        <f t="shared" si="85"/>
        <v>0</v>
      </c>
    </row>
    <row r="71" spans="1:28" ht="20.100000000000001" customHeight="1" thickBot="1">
      <c r="A71" s="254" t="s">
        <v>27</v>
      </c>
      <c r="B71" s="231"/>
      <c r="C71" s="231"/>
      <c r="D71" s="451">
        <f>D51+D61</f>
        <v>7989.0329999999985</v>
      </c>
      <c r="E71" s="233">
        <f t="shared" ref="E71:R71" si="87">E51+E61</f>
        <v>5556.5389999999998</v>
      </c>
      <c r="F71" s="233">
        <f t="shared" si="87"/>
        <v>4741.384</v>
      </c>
      <c r="G71" s="233">
        <f t="shared" si="87"/>
        <v>4473.3149999999996</v>
      </c>
      <c r="H71" s="233">
        <f t="shared" si="87"/>
        <v>3498.201</v>
      </c>
      <c r="I71" s="233">
        <f t="shared" si="87"/>
        <v>3802.4449999999997</v>
      </c>
      <c r="J71" s="233">
        <f t="shared" si="87"/>
        <v>3303.88</v>
      </c>
      <c r="K71" s="233">
        <f t="shared" si="87"/>
        <v>3298.95</v>
      </c>
      <c r="L71" s="233">
        <f t="shared" si="87"/>
        <v>5741.0789999999997</v>
      </c>
      <c r="M71" s="233">
        <f t="shared" si="87"/>
        <v>5852.8609999999999</v>
      </c>
      <c r="N71" s="233">
        <f t="shared" si="87"/>
        <v>4156.482</v>
      </c>
      <c r="O71" s="233">
        <f t="shared" si="87"/>
        <v>3575.9819999999995</v>
      </c>
      <c r="P71" s="233">
        <f t="shared" si="87"/>
        <v>9211.491</v>
      </c>
      <c r="Q71" s="233">
        <f t="shared" si="87"/>
        <v>10673.93</v>
      </c>
      <c r="R71" s="235">
        <f t="shared" si="87"/>
        <v>5503.7939999999999</v>
      </c>
      <c r="S71" s="234">
        <f t="shared" ref="S71:S78" si="88">(R71-Q71)/Q71</f>
        <v>-0.48437042401439773</v>
      </c>
      <c r="U71" s="255">
        <f>U51+U61</f>
        <v>1</v>
      </c>
      <c r="V71" s="256">
        <f t="shared" ref="V71:AB71" si="89">V51+V61</f>
        <v>1</v>
      </c>
      <c r="W71" s="256">
        <f t="shared" si="89"/>
        <v>0.99999999999999989</v>
      </c>
      <c r="X71" s="256">
        <f t="shared" si="89"/>
        <v>1</v>
      </c>
      <c r="Y71" s="256">
        <f t="shared" si="89"/>
        <v>1</v>
      </c>
      <c r="Z71" s="256">
        <f t="shared" si="89"/>
        <v>1</v>
      </c>
      <c r="AA71" s="256">
        <f t="shared" si="89"/>
        <v>1</v>
      </c>
      <c r="AB71" s="257">
        <f t="shared" si="89"/>
        <v>1</v>
      </c>
    </row>
    <row r="72" spans="1:28" ht="20.100000000000001" customHeight="1">
      <c r="A72" s="273"/>
      <c r="B72" s="263" t="s">
        <v>95</v>
      </c>
      <c r="C72" s="263"/>
      <c r="D72" s="264">
        <f t="shared" ref="D72:R74" si="90">D52+D62</f>
        <v>5384.8199999999988</v>
      </c>
      <c r="E72" s="265">
        <f t="shared" si="90"/>
        <v>3966.1730000000002</v>
      </c>
      <c r="F72" s="265">
        <f t="shared" si="90"/>
        <v>2771</v>
      </c>
      <c r="G72" s="265">
        <f t="shared" si="90"/>
        <v>1871.4829999999999</v>
      </c>
      <c r="H72" s="265">
        <f t="shared" si="90"/>
        <v>1281.4469999999999</v>
      </c>
      <c r="I72" s="265">
        <f t="shared" si="90"/>
        <v>1163.508</v>
      </c>
      <c r="J72" s="265">
        <f t="shared" si="90"/>
        <v>638.55600000000004</v>
      </c>
      <c r="K72" s="265">
        <f t="shared" si="90"/>
        <v>835.34100000000001</v>
      </c>
      <c r="L72" s="265">
        <f t="shared" si="90"/>
        <v>1076.8700000000001</v>
      </c>
      <c r="M72" s="265">
        <f t="shared" ref="M72:N74" si="91">M52+M62</f>
        <v>2166.9889999999996</v>
      </c>
      <c r="N72" s="265">
        <f t="shared" si="91"/>
        <v>1344.2129999999997</v>
      </c>
      <c r="O72" s="265">
        <f t="shared" ref="O72" si="92">O52+O62</f>
        <v>885.21399999999994</v>
      </c>
      <c r="P72" s="265">
        <f t="shared" ref="P72:Q72" si="93">P52+P62</f>
        <v>1138.2670000000001</v>
      </c>
      <c r="Q72" s="265">
        <f t="shared" si="93"/>
        <v>1598.0530000000003</v>
      </c>
      <c r="R72" s="266">
        <f t="shared" si="90"/>
        <v>2444.04</v>
      </c>
      <c r="S72" s="81">
        <f t="shared" si="88"/>
        <v>0.5293860716759704</v>
      </c>
      <c r="U72" s="294">
        <f>D72/D71</f>
        <v>0.67402650608653136</v>
      </c>
      <c r="V72" s="295">
        <f>I72/I71</f>
        <v>0.30598943574463278</v>
      </c>
      <c r="W72" s="295">
        <f t="shared" ref="W72:Z73" si="94">M72/M71</f>
        <v>0.37024439842326679</v>
      </c>
      <c r="X72" s="295">
        <f t="shared" si="94"/>
        <v>0.32340161704056453</v>
      </c>
      <c r="Y72" s="295">
        <f t="shared" si="94"/>
        <v>0.2475443109053681</v>
      </c>
      <c r="Z72" s="295">
        <f t="shared" si="94"/>
        <v>0.12357033188221105</v>
      </c>
      <c r="AA72" s="295">
        <f t="shared" ref="AA72:AB73" si="95">Q72/Q71</f>
        <v>0.14971552183684925</v>
      </c>
      <c r="AB72" s="296">
        <f t="shared" si="95"/>
        <v>0.44406458526609099</v>
      </c>
    </row>
    <row r="73" spans="1:28" ht="20.100000000000001" customHeight="1">
      <c r="A73" s="16"/>
      <c r="C73" t="s">
        <v>46</v>
      </c>
      <c r="D73" s="17">
        <f>D53+D63</f>
        <v>2639.0589999999997</v>
      </c>
      <c r="E73" s="26">
        <f t="shared" si="90"/>
        <v>2414.9850000000001</v>
      </c>
      <c r="F73" s="26">
        <f t="shared" si="90"/>
        <v>1504.886</v>
      </c>
      <c r="G73" s="26">
        <f t="shared" si="90"/>
        <v>684.37799999999993</v>
      </c>
      <c r="H73" s="26">
        <f t="shared" si="90"/>
        <v>202.923</v>
      </c>
      <c r="I73" s="26">
        <f t="shared" si="90"/>
        <v>177.26300000000001</v>
      </c>
      <c r="J73" s="26">
        <f t="shared" si="90"/>
        <v>193.53100000000001</v>
      </c>
      <c r="K73" s="26">
        <f t="shared" si="90"/>
        <v>183.48700000000002</v>
      </c>
      <c r="L73" s="26">
        <f t="shared" si="90"/>
        <v>134.376</v>
      </c>
      <c r="M73" s="26">
        <f t="shared" si="91"/>
        <v>192.05200000000002</v>
      </c>
      <c r="N73" s="26">
        <f t="shared" si="91"/>
        <v>339.86500000000001</v>
      </c>
      <c r="O73" s="26">
        <f t="shared" ref="O73" si="96">O53+O63</f>
        <v>219.98900000000003</v>
      </c>
      <c r="P73" s="26">
        <f t="shared" ref="P73:Q73" si="97">P53+P63</f>
        <v>201.80500000000001</v>
      </c>
      <c r="Q73" s="26">
        <f t="shared" si="97"/>
        <v>283.84800000000001</v>
      </c>
      <c r="R73" s="39">
        <f t="shared" si="90"/>
        <v>323.80999999999995</v>
      </c>
      <c r="S73" s="208">
        <f t="shared" si="88"/>
        <v>0.14078661819001695</v>
      </c>
      <c r="U73" s="213">
        <f>D73/D72</f>
        <v>0.49009233363417909</v>
      </c>
      <c r="V73" s="214">
        <f>I73/I72</f>
        <v>0.152352196976729</v>
      </c>
      <c r="W73" s="214">
        <f t="shared" si="94"/>
        <v>8.8626199763819774E-2</v>
      </c>
      <c r="X73" s="214">
        <f t="shared" si="94"/>
        <v>0.25283567410819568</v>
      </c>
      <c r="Y73" s="214">
        <f t="shared" si="94"/>
        <v>0.24851504833859389</v>
      </c>
      <c r="Z73" s="214">
        <f t="shared" si="94"/>
        <v>0.17729144392308657</v>
      </c>
      <c r="AA73" s="214">
        <f t="shared" si="95"/>
        <v>0.17762114272805718</v>
      </c>
      <c r="AB73" s="219">
        <f t="shared" si="95"/>
        <v>0.13248964828726206</v>
      </c>
    </row>
    <row r="74" spans="1:28" ht="20.100000000000001" customHeight="1">
      <c r="A74" s="16"/>
      <c r="C74" t="s">
        <v>47</v>
      </c>
      <c r="D74" s="17">
        <f>D54+D64</f>
        <v>2745.7609999999995</v>
      </c>
      <c r="E74" s="26">
        <f t="shared" si="90"/>
        <v>1551.1879999999999</v>
      </c>
      <c r="F74" s="26">
        <f t="shared" si="90"/>
        <v>1266.114</v>
      </c>
      <c r="G74" s="26">
        <f t="shared" si="90"/>
        <v>1187.105</v>
      </c>
      <c r="H74" s="26">
        <f t="shared" si="90"/>
        <v>1078.5239999999999</v>
      </c>
      <c r="I74" s="26">
        <f t="shared" si="90"/>
        <v>986.245</v>
      </c>
      <c r="J74" s="26">
        <f t="shared" si="90"/>
        <v>445.02500000000003</v>
      </c>
      <c r="K74" s="26">
        <f t="shared" si="90"/>
        <v>651.85400000000004</v>
      </c>
      <c r="L74" s="26">
        <f t="shared" si="90"/>
        <v>942.49399999999991</v>
      </c>
      <c r="M74" s="26">
        <f t="shared" si="91"/>
        <v>1974.9369999999999</v>
      </c>
      <c r="N74" s="26">
        <f t="shared" si="91"/>
        <v>1004.348</v>
      </c>
      <c r="O74" s="26">
        <f t="shared" ref="O74" si="98">O54+O64</f>
        <v>665.22499999999991</v>
      </c>
      <c r="P74" s="26">
        <f t="shared" ref="P74:Q74" si="99">P54+P64</f>
        <v>936.46199999999988</v>
      </c>
      <c r="Q74" s="26">
        <f t="shared" si="99"/>
        <v>1314.2050000000002</v>
      </c>
      <c r="R74" s="39">
        <f t="shared" si="90"/>
        <v>2120.23</v>
      </c>
      <c r="S74" s="208">
        <f t="shared" si="88"/>
        <v>0.61331755700214186</v>
      </c>
      <c r="U74" s="213">
        <f>D74/D71</f>
        <v>0.34369128278729105</v>
      </c>
      <c r="V74" s="214">
        <f>I74/I71</f>
        <v>0.25937127295726831</v>
      </c>
      <c r="W74" s="214">
        <f t="shared" ref="W74:AB74" si="100">M74/M72</f>
        <v>0.91137380023618042</v>
      </c>
      <c r="X74" s="214">
        <f t="shared" si="100"/>
        <v>0.74716432589180448</v>
      </c>
      <c r="Y74" s="214">
        <f t="shared" si="100"/>
        <v>0.75148495166140616</v>
      </c>
      <c r="Z74" s="214">
        <f t="shared" si="100"/>
        <v>0.82270855607691329</v>
      </c>
      <c r="AA74" s="214">
        <f t="shared" si="100"/>
        <v>0.82237885727194271</v>
      </c>
      <c r="AB74" s="219">
        <f t="shared" si="100"/>
        <v>0.86751035171273794</v>
      </c>
    </row>
    <row r="75" spans="1:28" ht="20.100000000000001" customHeight="1">
      <c r="A75" s="70"/>
      <c r="B75" s="552" t="s">
        <v>117</v>
      </c>
      <c r="C75" s="553"/>
      <c r="D75" s="268">
        <f>SUM(D76:D77)</f>
        <v>0</v>
      </c>
      <c r="E75" s="269">
        <f t="shared" ref="E75:R75" si="101">SUM(E76:E77)</f>
        <v>0</v>
      </c>
      <c r="F75" s="269">
        <f t="shared" si="101"/>
        <v>0</v>
      </c>
      <c r="G75" s="269">
        <f t="shared" si="101"/>
        <v>0</v>
      </c>
      <c r="H75" s="269">
        <f t="shared" si="101"/>
        <v>0</v>
      </c>
      <c r="I75" s="269">
        <f t="shared" si="101"/>
        <v>0</v>
      </c>
      <c r="J75" s="269">
        <f t="shared" si="101"/>
        <v>0</v>
      </c>
      <c r="K75" s="269">
        <f t="shared" si="101"/>
        <v>1407.5409999999999</v>
      </c>
      <c r="L75" s="269">
        <f t="shared" si="101"/>
        <v>2631.337</v>
      </c>
      <c r="M75" s="269">
        <f>SUM(M76:M77)</f>
        <v>1475.5740000000001</v>
      </c>
      <c r="N75" s="269">
        <f>SUM(N76:N77)</f>
        <v>948.92200000000003</v>
      </c>
      <c r="O75" s="269">
        <f t="shared" ref="O75" si="102">SUM(O76:O77)</f>
        <v>942.03499999999997</v>
      </c>
      <c r="P75" s="269">
        <f t="shared" ref="P75:Q75" si="103">SUM(P76:P77)</f>
        <v>1693.7759999999998</v>
      </c>
      <c r="Q75" s="269">
        <f t="shared" si="103"/>
        <v>1806.0350000000001</v>
      </c>
      <c r="R75" s="270">
        <f t="shared" si="101"/>
        <v>2359.578</v>
      </c>
      <c r="S75" s="83">
        <f t="shared" si="88"/>
        <v>0.30649627498913357</v>
      </c>
      <c r="U75" s="297">
        <f>D75/D71</f>
        <v>0</v>
      </c>
      <c r="V75" s="298">
        <f>I75/I71</f>
        <v>0</v>
      </c>
      <c r="W75" s="298">
        <f t="shared" ref="W75:AB75" si="104">M75/M71</f>
        <v>0.25211157415151325</v>
      </c>
      <c r="X75" s="298">
        <f t="shared" si="104"/>
        <v>0.2282993165855163</v>
      </c>
      <c r="Y75" s="298">
        <f t="shared" si="104"/>
        <v>0.26343393227370832</v>
      </c>
      <c r="Z75" s="298">
        <f t="shared" si="104"/>
        <v>0.18387642130899329</v>
      </c>
      <c r="AA75" s="298">
        <f t="shared" si="104"/>
        <v>0.16920056623942634</v>
      </c>
      <c r="AB75" s="299">
        <f t="shared" si="104"/>
        <v>0.42871844404060183</v>
      </c>
    </row>
    <row r="76" spans="1:28" ht="20.100000000000001" customHeight="1">
      <c r="A76" s="16"/>
      <c r="C76" t="s">
        <v>46</v>
      </c>
      <c r="D76" s="17">
        <f>D56+D66</f>
        <v>0</v>
      </c>
      <c r="E76" s="26">
        <f t="shared" ref="E76:R77" si="105">E56+E66</f>
        <v>0</v>
      </c>
      <c r="F76" s="26">
        <f t="shared" si="105"/>
        <v>0</v>
      </c>
      <c r="G76" s="26">
        <f t="shared" si="105"/>
        <v>0</v>
      </c>
      <c r="H76" s="26">
        <f t="shared" si="105"/>
        <v>0</v>
      </c>
      <c r="I76" s="26">
        <f t="shared" si="105"/>
        <v>0</v>
      </c>
      <c r="J76" s="26">
        <f t="shared" si="105"/>
        <v>0</v>
      </c>
      <c r="K76" s="26">
        <f t="shared" si="105"/>
        <v>1407.03</v>
      </c>
      <c r="L76" s="26">
        <f t="shared" si="105"/>
        <v>2630.4490000000001</v>
      </c>
      <c r="M76" s="26">
        <f>M56+M66</f>
        <v>1469.4360000000001</v>
      </c>
      <c r="N76" s="26">
        <f>N56+N66</f>
        <v>928.22400000000005</v>
      </c>
      <c r="O76" s="26">
        <f t="shared" ref="O76" si="106">O56+O66</f>
        <v>936.95399999999995</v>
      </c>
      <c r="P76" s="26">
        <f t="shared" ref="P76:Q76" si="107">P56+P66</f>
        <v>1689.6379999999999</v>
      </c>
      <c r="Q76" s="26">
        <f t="shared" si="107"/>
        <v>1798.645</v>
      </c>
      <c r="R76" s="39">
        <f t="shared" si="105"/>
        <v>2293.125</v>
      </c>
      <c r="S76" s="208">
        <f t="shared" si="88"/>
        <v>0.27491806331988805</v>
      </c>
      <c r="U76" s="213"/>
      <c r="V76" s="214"/>
      <c r="W76" s="214">
        <f t="shared" ref="W76:AB76" si="108">M76/M75</f>
        <v>0.99584026284008809</v>
      </c>
      <c r="X76" s="214">
        <f t="shared" si="108"/>
        <v>0.97818788056341832</v>
      </c>
      <c r="Y76" s="214">
        <f t="shared" si="108"/>
        <v>0.99460635751325588</v>
      </c>
      <c r="Z76" s="214">
        <f t="shared" si="108"/>
        <v>0.99755693787135968</v>
      </c>
      <c r="AA76" s="214">
        <f t="shared" si="108"/>
        <v>0.99590816346305577</v>
      </c>
      <c r="AB76" s="219">
        <f t="shared" si="108"/>
        <v>0.97183691321075205</v>
      </c>
    </row>
    <row r="77" spans="1:28" ht="20.100000000000001" customHeight="1">
      <c r="A77" s="16"/>
      <c r="C77" t="s">
        <v>47</v>
      </c>
      <c r="D77" s="17">
        <f>D57+D67</f>
        <v>0</v>
      </c>
      <c r="E77" s="26">
        <f t="shared" si="105"/>
        <v>0</v>
      </c>
      <c r="F77" s="26">
        <f t="shared" si="105"/>
        <v>0</v>
      </c>
      <c r="G77" s="26">
        <f t="shared" si="105"/>
        <v>0</v>
      </c>
      <c r="H77" s="26">
        <f t="shared" si="105"/>
        <v>0</v>
      </c>
      <c r="I77" s="26">
        <f t="shared" si="105"/>
        <v>0</v>
      </c>
      <c r="J77" s="26">
        <f t="shared" si="105"/>
        <v>0</v>
      </c>
      <c r="K77" s="26">
        <f t="shared" si="105"/>
        <v>0.51100000000000001</v>
      </c>
      <c r="L77" s="26">
        <f t="shared" si="105"/>
        <v>0.8879999999999999</v>
      </c>
      <c r="M77" s="26">
        <f>M57+M67</f>
        <v>6.1379999999999999</v>
      </c>
      <c r="N77" s="26">
        <f>N57+N67</f>
        <v>20.698</v>
      </c>
      <c r="O77" s="26">
        <f t="shared" ref="O77" si="109">O57+O67</f>
        <v>5.0809999999999995</v>
      </c>
      <c r="P77" s="26">
        <f t="shared" ref="P77:Q77" si="110">P57+P67</f>
        <v>4.1379999999999999</v>
      </c>
      <c r="Q77" s="26">
        <f t="shared" si="110"/>
        <v>7.39</v>
      </c>
      <c r="R77" s="39">
        <f t="shared" si="105"/>
        <v>66.453000000000003</v>
      </c>
      <c r="S77" s="208">
        <f t="shared" si="88"/>
        <v>7.9922868741542628</v>
      </c>
      <c r="U77" s="213"/>
      <c r="V77" s="214"/>
      <c r="W77" s="214">
        <f t="shared" ref="W77:AB77" si="111">M77/M75</f>
        <v>4.1597371599120065E-3</v>
      </c>
      <c r="X77" s="214">
        <f t="shared" si="111"/>
        <v>2.181211943658172E-2</v>
      </c>
      <c r="Y77" s="214">
        <f t="shared" si="111"/>
        <v>5.393642486744123E-3</v>
      </c>
      <c r="Z77" s="214">
        <f t="shared" si="111"/>
        <v>2.4430621286403872E-3</v>
      </c>
      <c r="AA77" s="214">
        <f t="shared" si="111"/>
        <v>4.0918365369441894E-3</v>
      </c>
      <c r="AB77" s="219">
        <f t="shared" si="111"/>
        <v>2.816308678924791E-2</v>
      </c>
    </row>
    <row r="78" spans="1:28" ht="20.100000000000001" customHeight="1">
      <c r="A78" s="70"/>
      <c r="B78" s="271" t="s">
        <v>104</v>
      </c>
      <c r="C78" s="271"/>
      <c r="D78" s="268">
        <f>SUM(D79:D80)</f>
        <v>2604.2129999999997</v>
      </c>
      <c r="E78" s="269">
        <f t="shared" ref="E78:R78" si="112">SUM(E79:E80)</f>
        <v>1590.366</v>
      </c>
      <c r="F78" s="269">
        <f t="shared" si="112"/>
        <v>1970.384</v>
      </c>
      <c r="G78" s="269">
        <f t="shared" si="112"/>
        <v>2601.8319999999999</v>
      </c>
      <c r="H78" s="269">
        <f t="shared" si="112"/>
        <v>2216.7539999999999</v>
      </c>
      <c r="I78" s="269">
        <f t="shared" si="112"/>
        <v>2638.9369999999999</v>
      </c>
      <c r="J78" s="269">
        <f t="shared" si="112"/>
        <v>2665.3239999999996</v>
      </c>
      <c r="K78" s="269">
        <f t="shared" si="112"/>
        <v>1056.068</v>
      </c>
      <c r="L78" s="269">
        <f t="shared" si="112"/>
        <v>2032.8719999999998</v>
      </c>
      <c r="M78" s="269">
        <f>SUM(M79:M80)</f>
        <v>2210.2979999999998</v>
      </c>
      <c r="N78" s="269">
        <f>SUM(N79:N80)</f>
        <v>1863.347</v>
      </c>
      <c r="O78" s="269">
        <f t="shared" ref="O78" si="113">SUM(O79:O80)</f>
        <v>1748.7329999999999</v>
      </c>
      <c r="P78" s="269">
        <f t="shared" ref="P78:Q78" si="114">SUM(P79:P80)</f>
        <v>6379.4479999999994</v>
      </c>
      <c r="Q78" s="269">
        <f t="shared" si="114"/>
        <v>7269.8419999999996</v>
      </c>
      <c r="R78" s="270">
        <f t="shared" si="112"/>
        <v>700.17600000000004</v>
      </c>
      <c r="S78" s="83">
        <f t="shared" si="88"/>
        <v>-0.9036875904593249</v>
      </c>
      <c r="U78" s="297">
        <f>D78/D71</f>
        <v>0.32597349391346864</v>
      </c>
      <c r="V78" s="298">
        <f>I78/I71</f>
        <v>0.69401056425536733</v>
      </c>
      <c r="W78" s="298">
        <f t="shared" ref="W78:AB78" si="115">M78/M71</f>
        <v>0.37764402742521985</v>
      </c>
      <c r="X78" s="298">
        <f t="shared" si="115"/>
        <v>0.44829906637391909</v>
      </c>
      <c r="Y78" s="298">
        <f t="shared" si="115"/>
        <v>0.48902175682092364</v>
      </c>
      <c r="Z78" s="298">
        <f t="shared" si="115"/>
        <v>0.6925532468087956</v>
      </c>
      <c r="AA78" s="298">
        <f t="shared" si="115"/>
        <v>0.68108391192372442</v>
      </c>
      <c r="AB78" s="299">
        <f t="shared" si="115"/>
        <v>0.1272169706933072</v>
      </c>
    </row>
    <row r="79" spans="1:28" ht="20.100000000000001" customHeight="1">
      <c r="A79" s="75"/>
      <c r="B79" s="76"/>
      <c r="C79" s="76" t="s">
        <v>46</v>
      </c>
      <c r="D79" s="261">
        <f>D59+D69</f>
        <v>1826.057</v>
      </c>
      <c r="E79" s="79">
        <f t="shared" ref="E79:R80" si="116">E59+E69</f>
        <v>909.40899999999999</v>
      </c>
      <c r="F79" s="79">
        <f t="shared" si="116"/>
        <v>1393.46</v>
      </c>
      <c r="G79" s="79">
        <f t="shared" si="116"/>
        <v>1762.4359999999999</v>
      </c>
      <c r="H79" s="79">
        <f t="shared" si="116"/>
        <v>1188.4190000000001</v>
      </c>
      <c r="I79" s="79">
        <f t="shared" si="116"/>
        <v>1564.444</v>
      </c>
      <c r="J79" s="79">
        <f t="shared" si="116"/>
        <v>1370.633</v>
      </c>
      <c r="K79" s="79">
        <f t="shared" si="116"/>
        <v>177.58700000000002</v>
      </c>
      <c r="L79" s="79">
        <f t="shared" si="116"/>
        <v>238.54299999999998</v>
      </c>
      <c r="M79" s="79">
        <f>M59+M69</f>
        <v>28.853999999999999</v>
      </c>
      <c r="N79" s="79">
        <f>N59+N69</f>
        <v>1.637</v>
      </c>
      <c r="O79" s="79">
        <f t="shared" ref="O79" si="117">O59+O69</f>
        <v>9.1259999999999994</v>
      </c>
      <c r="P79" s="79">
        <f t="shared" ref="P79:Q79" si="118">P59+P69</f>
        <v>1.4950000000000001</v>
      </c>
      <c r="Q79" s="79">
        <f t="shared" si="118"/>
        <v>5.5249999999999995</v>
      </c>
      <c r="R79" s="262">
        <f t="shared" si="116"/>
        <v>2.129</v>
      </c>
      <c r="S79" s="305">
        <f>(R79-Q79)/Q79</f>
        <v>-0.61466063348416289</v>
      </c>
      <c r="U79" s="300">
        <f>D79/D78</f>
        <v>0.70119341236680721</v>
      </c>
      <c r="V79" s="301">
        <f>I79/I78</f>
        <v>0.59283112859458187</v>
      </c>
      <c r="W79" s="301">
        <f t="shared" ref="W79:AB79" si="119">M79/M78</f>
        <v>1.3054348327691562E-2</v>
      </c>
      <c r="X79" s="301">
        <f t="shared" si="119"/>
        <v>8.7852665123565289E-4</v>
      </c>
      <c r="Y79" s="301">
        <f t="shared" si="119"/>
        <v>5.2186354349120188E-3</v>
      </c>
      <c r="Z79" s="301">
        <f t="shared" si="119"/>
        <v>2.3434629453833626E-4</v>
      </c>
      <c r="AA79" s="301">
        <f t="shared" si="119"/>
        <v>7.5998900663865868E-4</v>
      </c>
      <c r="AB79" s="302">
        <f t="shared" si="119"/>
        <v>3.040664061607367E-3</v>
      </c>
    </row>
    <row r="80" spans="1:28" ht="20.100000000000001" customHeight="1" thickBot="1">
      <c r="A80" s="34"/>
      <c r="B80" s="15"/>
      <c r="C80" s="15" t="s">
        <v>47</v>
      </c>
      <c r="D80" s="40">
        <f>D60+D70</f>
        <v>778.15599999999995</v>
      </c>
      <c r="E80" s="30">
        <f t="shared" si="116"/>
        <v>680.95699999999999</v>
      </c>
      <c r="F80" s="30">
        <f t="shared" si="116"/>
        <v>576.92399999999998</v>
      </c>
      <c r="G80" s="30">
        <f t="shared" si="116"/>
        <v>839.39599999999996</v>
      </c>
      <c r="H80" s="30">
        <f t="shared" si="116"/>
        <v>1028.335</v>
      </c>
      <c r="I80" s="30">
        <f t="shared" si="116"/>
        <v>1074.4929999999999</v>
      </c>
      <c r="J80" s="30">
        <f t="shared" si="116"/>
        <v>1294.6909999999998</v>
      </c>
      <c r="K80" s="30">
        <f t="shared" si="116"/>
        <v>878.48099999999999</v>
      </c>
      <c r="L80" s="30">
        <f t="shared" si="116"/>
        <v>1794.329</v>
      </c>
      <c r="M80" s="30">
        <f>M60+M70</f>
        <v>2181.444</v>
      </c>
      <c r="N80" s="30">
        <f>N60+N70</f>
        <v>1861.71</v>
      </c>
      <c r="O80" s="30">
        <f t="shared" ref="O80" si="120">O60+O70</f>
        <v>1739.607</v>
      </c>
      <c r="P80" s="30">
        <f t="shared" ref="P80:Q80" si="121">P60+P70</f>
        <v>6377.9529999999995</v>
      </c>
      <c r="Q80" s="30">
        <f t="shared" si="121"/>
        <v>7264.317</v>
      </c>
      <c r="R80" s="41">
        <f t="shared" si="116"/>
        <v>698.04700000000003</v>
      </c>
      <c r="S80" s="209">
        <f>(R80-Q80)/Q80</f>
        <v>-0.90390741483335602</v>
      </c>
      <c r="U80" s="303">
        <f>D80/D78</f>
        <v>0.29880658763319284</v>
      </c>
      <c r="V80" s="227">
        <f>I80/I78</f>
        <v>0.40716887140541813</v>
      </c>
      <c r="W80" s="227">
        <f t="shared" ref="W80:AB80" si="122">M80/M78</f>
        <v>0.98694565167230852</v>
      </c>
      <c r="X80" s="227">
        <f t="shared" si="122"/>
        <v>0.99912147334876433</v>
      </c>
      <c r="Y80" s="227">
        <f t="shared" si="122"/>
        <v>0.99478136456508803</v>
      </c>
      <c r="Z80" s="227">
        <f t="shared" si="122"/>
        <v>0.99976565370546167</v>
      </c>
      <c r="AA80" s="227">
        <f t="shared" si="122"/>
        <v>0.99924001099336135</v>
      </c>
      <c r="AB80" s="304">
        <f t="shared" si="122"/>
        <v>0.99695933593839259</v>
      </c>
    </row>
    <row r="81" spans="1:28" ht="6.75" customHeight="1" thickBot="1">
      <c r="S81" s="18"/>
      <c r="U81" s="3"/>
      <c r="V81" s="3"/>
      <c r="W81" s="3"/>
      <c r="X81" s="3"/>
      <c r="Y81" s="3"/>
      <c r="Z81" s="3"/>
      <c r="AA81" s="3"/>
      <c r="AB81" s="3"/>
    </row>
    <row r="82" spans="1:28" ht="20.100000000000001" customHeight="1" thickBot="1">
      <c r="A82" s="116"/>
      <c r="B82" s="43" t="s">
        <v>46</v>
      </c>
      <c r="C82" s="43"/>
      <c r="D82" s="132">
        <f>SUM(D83:D85)</f>
        <v>4465.116</v>
      </c>
      <c r="E82" s="138">
        <f t="shared" ref="E82:R82" si="123">SUM(E83:E85)</f>
        <v>3324.3940000000002</v>
      </c>
      <c r="F82" s="138">
        <f t="shared" si="123"/>
        <v>2898.346</v>
      </c>
      <c r="G82" s="138">
        <f t="shared" si="123"/>
        <v>2446.8139999999999</v>
      </c>
      <c r="H82" s="138">
        <f t="shared" si="123"/>
        <v>1391.3420000000001</v>
      </c>
      <c r="I82" s="138">
        <f t="shared" si="123"/>
        <v>1741.7069999999999</v>
      </c>
      <c r="J82" s="138">
        <f t="shared" si="123"/>
        <v>1564.164</v>
      </c>
      <c r="K82" s="138">
        <f t="shared" si="123"/>
        <v>1768.104</v>
      </c>
      <c r="L82" s="138">
        <f t="shared" si="123"/>
        <v>3003.3680000000004</v>
      </c>
      <c r="M82" s="138">
        <f>SUM(M83:M85)</f>
        <v>1690.3420000000003</v>
      </c>
      <c r="N82" s="138">
        <f>SUM(N83:N85)</f>
        <v>1269.7259999999999</v>
      </c>
      <c r="O82" s="138">
        <f t="shared" ref="O82" si="124">SUM(O83:O85)</f>
        <v>1166.069</v>
      </c>
      <c r="P82" s="138">
        <f t="shared" ref="P82:Q82" si="125">SUM(P83:P85)</f>
        <v>1892.9379999999999</v>
      </c>
      <c r="Q82" s="138">
        <f t="shared" si="125"/>
        <v>2088.018</v>
      </c>
      <c r="R82" s="44">
        <f t="shared" si="123"/>
        <v>2619.0639999999999</v>
      </c>
      <c r="S82" s="28">
        <f t="shared" ref="S82:S89" si="126">(R82-Q82)/Q82</f>
        <v>0.25433018297734972</v>
      </c>
      <c r="U82" s="288">
        <f>D82/D71</f>
        <v>0.55890568983755617</v>
      </c>
      <c r="V82" s="211">
        <f>I82/I71</f>
        <v>0.4580492288514364</v>
      </c>
      <c r="W82" s="211">
        <f>M82/M71</f>
        <v>0.28880610696204817</v>
      </c>
      <c r="X82" s="211">
        <f>N82/N71</f>
        <v>0.30548093315452823</v>
      </c>
      <c r="Y82" s="211">
        <f>O82/O71</f>
        <v>0.32608357648332686</v>
      </c>
      <c r="Z82" s="211">
        <f>P82/P71</f>
        <v>0.20549745964035571</v>
      </c>
      <c r="AA82" s="211">
        <f t="shared" ref="AA82" si="127">Q82/Q71</f>
        <v>0.19561848353886524</v>
      </c>
      <c r="AB82" s="212">
        <f>R82/R71</f>
        <v>0.47586519408248201</v>
      </c>
    </row>
    <row r="83" spans="1:28" ht="20.100000000000001" customHeight="1">
      <c r="A83" s="16"/>
      <c r="C83" t="s">
        <v>95</v>
      </c>
      <c r="D83" s="25">
        <f>D73</f>
        <v>2639.0589999999997</v>
      </c>
      <c r="E83" s="23">
        <f t="shared" ref="E83:R83" si="128">E73</f>
        <v>2414.9850000000001</v>
      </c>
      <c r="F83" s="23">
        <f t="shared" si="128"/>
        <v>1504.886</v>
      </c>
      <c r="G83" s="23">
        <f t="shared" si="128"/>
        <v>684.37799999999993</v>
      </c>
      <c r="H83" s="23">
        <f t="shared" si="128"/>
        <v>202.923</v>
      </c>
      <c r="I83" s="23">
        <f t="shared" si="128"/>
        <v>177.26300000000001</v>
      </c>
      <c r="J83" s="23">
        <f t="shared" si="128"/>
        <v>193.53100000000001</v>
      </c>
      <c r="K83" s="23">
        <f t="shared" si="128"/>
        <v>183.48700000000002</v>
      </c>
      <c r="L83" s="23">
        <f t="shared" si="128"/>
        <v>134.376</v>
      </c>
      <c r="M83" s="23">
        <f>M73</f>
        <v>192.05200000000002</v>
      </c>
      <c r="N83" s="23">
        <f>N73</f>
        <v>339.86500000000001</v>
      </c>
      <c r="O83" s="23">
        <f t="shared" ref="O83" si="129">O73</f>
        <v>219.98900000000003</v>
      </c>
      <c r="P83" s="23">
        <f t="shared" ref="P83:Q83" si="130">P73</f>
        <v>201.80500000000001</v>
      </c>
      <c r="Q83" s="23">
        <f t="shared" si="130"/>
        <v>283.84800000000001</v>
      </c>
      <c r="R83" s="45">
        <f t="shared" si="128"/>
        <v>323.80999999999995</v>
      </c>
      <c r="S83" s="208">
        <f t="shared" si="126"/>
        <v>0.14078661819001695</v>
      </c>
      <c r="U83" s="220">
        <f>D83/D82</f>
        <v>0.59103929214828899</v>
      </c>
      <c r="V83" s="221">
        <f>I83/I82</f>
        <v>0.10177544213808638</v>
      </c>
      <c r="W83" s="221">
        <f>M83/M82</f>
        <v>0.11361724432097173</v>
      </c>
      <c r="X83" s="221">
        <f>N83/N82</f>
        <v>0.26766798506134398</v>
      </c>
      <c r="Y83" s="221">
        <f>O83/O82</f>
        <v>0.1886586471298011</v>
      </c>
      <c r="Z83" s="221">
        <f>P83/P82</f>
        <v>0.106609408232071</v>
      </c>
      <c r="AA83" s="221">
        <f t="shared" ref="AA83" si="131">Q83/Q82</f>
        <v>0.13594135682738367</v>
      </c>
      <c r="AB83" s="351">
        <f>R83/R82</f>
        <v>0.12363577216898861</v>
      </c>
    </row>
    <row r="84" spans="1:28" ht="20.100000000000001" customHeight="1">
      <c r="A84" s="16"/>
      <c r="C84" t="s">
        <v>117</v>
      </c>
      <c r="D84" s="25">
        <f>D76</f>
        <v>0</v>
      </c>
      <c r="E84" s="26">
        <f t="shared" ref="E84:R84" si="132">E76</f>
        <v>0</v>
      </c>
      <c r="F84" s="26">
        <f t="shared" si="132"/>
        <v>0</v>
      </c>
      <c r="G84" s="26">
        <f t="shared" si="132"/>
        <v>0</v>
      </c>
      <c r="H84" s="26">
        <f t="shared" si="132"/>
        <v>0</v>
      </c>
      <c r="I84" s="26">
        <f t="shared" si="132"/>
        <v>0</v>
      </c>
      <c r="J84" s="26">
        <f t="shared" si="132"/>
        <v>0</v>
      </c>
      <c r="K84" s="26">
        <f t="shared" si="132"/>
        <v>1407.03</v>
      </c>
      <c r="L84" s="26">
        <f t="shared" si="132"/>
        <v>2630.4490000000001</v>
      </c>
      <c r="M84" s="26">
        <f>M76</f>
        <v>1469.4360000000001</v>
      </c>
      <c r="N84" s="26">
        <f>N76</f>
        <v>928.22400000000005</v>
      </c>
      <c r="O84" s="26">
        <f t="shared" ref="O84" si="133">O76</f>
        <v>936.95399999999995</v>
      </c>
      <c r="P84" s="26">
        <f t="shared" ref="P84:Q84" si="134">P76</f>
        <v>1689.6379999999999</v>
      </c>
      <c r="Q84" s="26">
        <f t="shared" si="134"/>
        <v>1798.645</v>
      </c>
      <c r="R84" s="45">
        <f t="shared" si="132"/>
        <v>2293.125</v>
      </c>
      <c r="S84" s="208">
        <f t="shared" si="126"/>
        <v>0.27491806331988805</v>
      </c>
      <c r="U84" s="220">
        <f>D84/D82</f>
        <v>0</v>
      </c>
      <c r="V84" s="214">
        <f>I84/I82</f>
        <v>0</v>
      </c>
      <c r="W84" s="214">
        <f>M84/M82</f>
        <v>0.86931283728381581</v>
      </c>
      <c r="X84" s="214">
        <f>N84/N82</f>
        <v>0.73104276040657601</v>
      </c>
      <c r="Y84" s="214">
        <f>O84/O82</f>
        <v>0.80351505785678201</v>
      </c>
      <c r="Z84" s="214">
        <f>P84/P82</f>
        <v>0.89260081418408843</v>
      </c>
      <c r="AA84" s="214">
        <f t="shared" ref="AA84" si="135">Q84/Q82</f>
        <v>0.86141259318645713</v>
      </c>
      <c r="AB84" s="219">
        <f>R84/R82</f>
        <v>0.87555134200615181</v>
      </c>
    </row>
    <row r="85" spans="1:28" ht="20.100000000000001" customHeight="1" thickBot="1">
      <c r="A85" s="16"/>
      <c r="C85" t="s">
        <v>104</v>
      </c>
      <c r="D85" s="25">
        <f>D79</f>
        <v>1826.057</v>
      </c>
      <c r="E85" s="26">
        <f t="shared" ref="E85:R85" si="136">E79</f>
        <v>909.40899999999999</v>
      </c>
      <c r="F85" s="26">
        <f t="shared" si="136"/>
        <v>1393.46</v>
      </c>
      <c r="G85" s="26">
        <f t="shared" si="136"/>
        <v>1762.4359999999999</v>
      </c>
      <c r="H85" s="26">
        <f t="shared" si="136"/>
        <v>1188.4190000000001</v>
      </c>
      <c r="I85" s="26">
        <f t="shared" si="136"/>
        <v>1564.444</v>
      </c>
      <c r="J85" s="26">
        <f t="shared" si="136"/>
        <v>1370.633</v>
      </c>
      <c r="K85" s="26">
        <f t="shared" si="136"/>
        <v>177.58700000000002</v>
      </c>
      <c r="L85" s="26">
        <f t="shared" si="136"/>
        <v>238.54299999999998</v>
      </c>
      <c r="M85" s="26">
        <f>M79</f>
        <v>28.853999999999999</v>
      </c>
      <c r="N85" s="26">
        <f>N79</f>
        <v>1.637</v>
      </c>
      <c r="O85" s="26">
        <f t="shared" ref="O85" si="137">O79</f>
        <v>9.1259999999999994</v>
      </c>
      <c r="P85" s="26">
        <f t="shared" ref="P85:Q85" si="138">P79</f>
        <v>1.4950000000000001</v>
      </c>
      <c r="Q85" s="26">
        <f t="shared" si="138"/>
        <v>5.5249999999999995</v>
      </c>
      <c r="R85" s="45">
        <f t="shared" si="136"/>
        <v>2.129</v>
      </c>
      <c r="S85" s="208">
        <f t="shared" si="126"/>
        <v>-0.61466063348416289</v>
      </c>
      <c r="U85" s="220">
        <f>D85/D82</f>
        <v>0.4089607078517109</v>
      </c>
      <c r="V85" s="214">
        <f>I85/I82</f>
        <v>0.89822455786191369</v>
      </c>
      <c r="W85" s="214">
        <f>M85/M82</f>
        <v>1.7069918395212325E-2</v>
      </c>
      <c r="X85" s="214">
        <f>N85/N82</f>
        <v>1.2892545320801498E-3</v>
      </c>
      <c r="Y85" s="214">
        <f>O85/O82</f>
        <v>7.8262950134168723E-3</v>
      </c>
      <c r="Z85" s="214">
        <f>P85/P82</f>
        <v>7.8977758384056961E-4</v>
      </c>
      <c r="AA85" s="214">
        <f t="shared" ref="AA85" si="139">Q85/Q82</f>
        <v>2.6460499861591228E-3</v>
      </c>
      <c r="AB85" s="219">
        <f>R85/R82</f>
        <v>8.1288582485956819E-4</v>
      </c>
    </row>
    <row r="86" spans="1:28" ht="20.100000000000001" customHeight="1" thickBot="1">
      <c r="A86" s="42"/>
      <c r="B86" s="43" t="s">
        <v>47</v>
      </c>
      <c r="C86" s="43"/>
      <c r="D86" s="132">
        <f>SUM(D87:D89)</f>
        <v>3523.9169999999995</v>
      </c>
      <c r="E86" s="138">
        <f t="shared" ref="E86:R86" si="140">SUM(E87:E89)</f>
        <v>2232.145</v>
      </c>
      <c r="F86" s="138">
        <f t="shared" si="140"/>
        <v>1843.038</v>
      </c>
      <c r="G86" s="138">
        <f t="shared" si="140"/>
        <v>2026.501</v>
      </c>
      <c r="H86" s="138">
        <f t="shared" si="140"/>
        <v>2106.8589999999999</v>
      </c>
      <c r="I86" s="138">
        <f t="shared" si="140"/>
        <v>2060.7379999999998</v>
      </c>
      <c r="J86" s="138">
        <f t="shared" si="140"/>
        <v>1739.7159999999999</v>
      </c>
      <c r="K86" s="138">
        <f t="shared" si="140"/>
        <v>1530.846</v>
      </c>
      <c r="L86" s="138">
        <f t="shared" si="140"/>
        <v>2737.7109999999998</v>
      </c>
      <c r="M86" s="138">
        <f>SUM(M87:M89)</f>
        <v>4162.5190000000002</v>
      </c>
      <c r="N86" s="138">
        <f>SUM(N87:N89)</f>
        <v>2886.7560000000003</v>
      </c>
      <c r="O86" s="138">
        <f t="shared" ref="O86" si="141">SUM(O87:O89)</f>
        <v>2409.913</v>
      </c>
      <c r="P86" s="138">
        <f t="shared" ref="P86:Q86" si="142">SUM(P87:P89)</f>
        <v>7318.5529999999999</v>
      </c>
      <c r="Q86" s="138">
        <f t="shared" si="142"/>
        <v>8585.9120000000003</v>
      </c>
      <c r="R86" s="67">
        <f t="shared" si="140"/>
        <v>2884.73</v>
      </c>
      <c r="S86" s="28">
        <f t="shared" si="126"/>
        <v>-0.66401589021643836</v>
      </c>
      <c r="U86" s="288">
        <f>D86/D71</f>
        <v>0.44109431016244394</v>
      </c>
      <c r="V86" s="211">
        <f>I86/I71</f>
        <v>0.5419507711485636</v>
      </c>
      <c r="W86" s="211">
        <f>M86/M71</f>
        <v>0.71119389303795189</v>
      </c>
      <c r="X86" s="211">
        <f>N86/N71</f>
        <v>0.69451906684547182</v>
      </c>
      <c r="Y86" s="211">
        <f>O86/O71</f>
        <v>0.67391642351667325</v>
      </c>
      <c r="Z86" s="211">
        <f>P86/P71</f>
        <v>0.79450254035964429</v>
      </c>
      <c r="AA86" s="211">
        <f t="shared" ref="AA86" si="143">Q86/Q71</f>
        <v>0.80438151646113476</v>
      </c>
      <c r="AB86" s="212">
        <f>R86/R71</f>
        <v>0.52413480591751804</v>
      </c>
    </row>
    <row r="87" spans="1:28" ht="20.100000000000001" customHeight="1">
      <c r="A87" s="16"/>
      <c r="C87" t="s">
        <v>95</v>
      </c>
      <c r="D87" s="25">
        <f>D74</f>
        <v>2745.7609999999995</v>
      </c>
      <c r="E87" s="26">
        <f t="shared" ref="E87:R87" si="144">E74</f>
        <v>1551.1879999999999</v>
      </c>
      <c r="F87" s="26">
        <f t="shared" si="144"/>
        <v>1266.114</v>
      </c>
      <c r="G87" s="26">
        <f t="shared" si="144"/>
        <v>1187.105</v>
      </c>
      <c r="H87" s="26">
        <f t="shared" si="144"/>
        <v>1078.5239999999999</v>
      </c>
      <c r="I87" s="26">
        <f t="shared" si="144"/>
        <v>986.245</v>
      </c>
      <c r="J87" s="26">
        <f t="shared" si="144"/>
        <v>445.02500000000003</v>
      </c>
      <c r="K87" s="26">
        <f t="shared" si="144"/>
        <v>651.85400000000004</v>
      </c>
      <c r="L87" s="26">
        <f t="shared" si="144"/>
        <v>942.49399999999991</v>
      </c>
      <c r="M87" s="26">
        <f>M74</f>
        <v>1974.9369999999999</v>
      </c>
      <c r="N87" s="26">
        <f>N74</f>
        <v>1004.348</v>
      </c>
      <c r="O87" s="26">
        <f t="shared" ref="O87" si="145">O74</f>
        <v>665.22499999999991</v>
      </c>
      <c r="P87" s="26">
        <f t="shared" ref="P87:Q87" si="146">P74</f>
        <v>936.46199999999988</v>
      </c>
      <c r="Q87" s="26">
        <f t="shared" si="146"/>
        <v>1314.2050000000002</v>
      </c>
      <c r="R87" s="45">
        <f t="shared" si="144"/>
        <v>2120.23</v>
      </c>
      <c r="S87" s="208">
        <f t="shared" si="126"/>
        <v>0.61331755700214186</v>
      </c>
      <c r="U87" s="220">
        <f>D87/D86</f>
        <v>0.77917868099617549</v>
      </c>
      <c r="V87" s="214">
        <f>I87/I86</f>
        <v>0.47858825333448507</v>
      </c>
      <c r="W87" s="214">
        <f>M87/M86</f>
        <v>0.47445717364893703</v>
      </c>
      <c r="X87" s="214">
        <f>N87/N86</f>
        <v>0.34791579198241895</v>
      </c>
      <c r="Y87" s="214">
        <f>O87/O86</f>
        <v>0.2760369357732001</v>
      </c>
      <c r="Z87" s="214">
        <f>P87/P86</f>
        <v>0.12795726149691064</v>
      </c>
      <c r="AA87" s="214">
        <f t="shared" ref="AA87" si="147">Q87/Q86</f>
        <v>0.15306527716566395</v>
      </c>
      <c r="AB87" s="219">
        <f>R87/R86</f>
        <v>0.73498386330783128</v>
      </c>
    </row>
    <row r="88" spans="1:28" ht="20.100000000000001" customHeight="1">
      <c r="A88" s="16"/>
      <c r="C88" t="s">
        <v>117</v>
      </c>
      <c r="D88" s="25">
        <f>D77</f>
        <v>0</v>
      </c>
      <c r="E88" s="26">
        <f t="shared" ref="E88:R88" si="148">E77</f>
        <v>0</v>
      </c>
      <c r="F88" s="26">
        <f t="shared" si="148"/>
        <v>0</v>
      </c>
      <c r="G88" s="26">
        <f t="shared" si="148"/>
        <v>0</v>
      </c>
      <c r="H88" s="26">
        <f t="shared" si="148"/>
        <v>0</v>
      </c>
      <c r="I88" s="26">
        <f t="shared" si="148"/>
        <v>0</v>
      </c>
      <c r="J88" s="26">
        <f t="shared" si="148"/>
        <v>0</v>
      </c>
      <c r="K88" s="26">
        <f t="shared" si="148"/>
        <v>0.51100000000000001</v>
      </c>
      <c r="L88" s="26">
        <f t="shared" si="148"/>
        <v>0.8879999999999999</v>
      </c>
      <c r="M88" s="26">
        <f>M77</f>
        <v>6.1379999999999999</v>
      </c>
      <c r="N88" s="26">
        <f>N77</f>
        <v>20.698</v>
      </c>
      <c r="O88" s="26">
        <f t="shared" ref="O88" si="149">O77</f>
        <v>5.0809999999999995</v>
      </c>
      <c r="P88" s="26">
        <f t="shared" ref="P88:Q88" si="150">P77</f>
        <v>4.1379999999999999</v>
      </c>
      <c r="Q88" s="26">
        <f t="shared" si="150"/>
        <v>7.39</v>
      </c>
      <c r="R88" s="45">
        <f t="shared" si="148"/>
        <v>66.453000000000003</v>
      </c>
      <c r="S88" s="208">
        <f t="shared" si="126"/>
        <v>7.9922868741542628</v>
      </c>
      <c r="U88" s="220">
        <f>D88/D86</f>
        <v>0</v>
      </c>
      <c r="V88" s="214">
        <f>I88/I86</f>
        <v>0</v>
      </c>
      <c r="W88" s="214">
        <f>M88/M86</f>
        <v>1.4745878637430843E-3</v>
      </c>
      <c r="X88" s="214">
        <f>N88/N86</f>
        <v>7.1699859634828849E-3</v>
      </c>
      <c r="Y88" s="214">
        <f>O88/O86</f>
        <v>2.1083748666445635E-3</v>
      </c>
      <c r="Z88" s="214">
        <f>P88/P86</f>
        <v>5.6541231579521252E-4</v>
      </c>
      <c r="AA88" s="214">
        <f t="shared" ref="AA88" si="151">Q88/Q86</f>
        <v>8.6071229241576198E-4</v>
      </c>
      <c r="AB88" s="219">
        <f>R88/R86</f>
        <v>2.3036124697978669E-2</v>
      </c>
    </row>
    <row r="89" spans="1:28" ht="20.100000000000001" customHeight="1" thickBot="1">
      <c r="A89" s="34"/>
      <c r="B89" s="15"/>
      <c r="C89" s="99" t="s">
        <v>104</v>
      </c>
      <c r="D89" s="29">
        <f>D80</f>
        <v>778.15599999999995</v>
      </c>
      <c r="E89" s="30">
        <f t="shared" ref="E89:R89" si="152">E80</f>
        <v>680.95699999999999</v>
      </c>
      <c r="F89" s="30">
        <f t="shared" si="152"/>
        <v>576.92399999999998</v>
      </c>
      <c r="G89" s="30">
        <f t="shared" si="152"/>
        <v>839.39599999999996</v>
      </c>
      <c r="H89" s="30">
        <f t="shared" si="152"/>
        <v>1028.335</v>
      </c>
      <c r="I89" s="30">
        <f t="shared" si="152"/>
        <v>1074.4929999999999</v>
      </c>
      <c r="J89" s="30">
        <f t="shared" si="152"/>
        <v>1294.6909999999998</v>
      </c>
      <c r="K89" s="30">
        <f t="shared" si="152"/>
        <v>878.48099999999999</v>
      </c>
      <c r="L89" s="30">
        <f t="shared" si="152"/>
        <v>1794.329</v>
      </c>
      <c r="M89" s="30">
        <f>M80</f>
        <v>2181.444</v>
      </c>
      <c r="N89" s="30">
        <f>N80</f>
        <v>1861.71</v>
      </c>
      <c r="O89" s="30">
        <f t="shared" ref="O89" si="153">O80</f>
        <v>1739.607</v>
      </c>
      <c r="P89" s="30">
        <f t="shared" ref="P89:Q89" si="154">P80</f>
        <v>6377.9529999999995</v>
      </c>
      <c r="Q89" s="30">
        <f t="shared" si="154"/>
        <v>7264.317</v>
      </c>
      <c r="R89" s="98">
        <f t="shared" si="152"/>
        <v>698.04700000000003</v>
      </c>
      <c r="S89" s="209">
        <f t="shared" si="126"/>
        <v>-0.90390741483335602</v>
      </c>
      <c r="U89" s="226">
        <f>D89/D86</f>
        <v>0.22082131900382446</v>
      </c>
      <c r="V89" s="227">
        <f>I89/I86</f>
        <v>0.52141174666551504</v>
      </c>
      <c r="W89" s="227">
        <f>M89/M86</f>
        <v>0.52406823848731976</v>
      </c>
      <c r="X89" s="227">
        <f>N89/N86</f>
        <v>0.64491422205409799</v>
      </c>
      <c r="Y89" s="227">
        <f>O89/O86</f>
        <v>0.72185468936015529</v>
      </c>
      <c r="Z89" s="227">
        <f>P89/P86</f>
        <v>0.87147732618729412</v>
      </c>
      <c r="AA89" s="227">
        <f t="shared" ref="AA89" si="155">Q89/Q86</f>
        <v>0.84607401054192033</v>
      </c>
      <c r="AB89" s="304">
        <f>R89/R86</f>
        <v>0.24198001199419011</v>
      </c>
    </row>
    <row r="90" spans="1:28" ht="20.100000000000001" customHeight="1" thickBot="1"/>
    <row r="91" spans="1:28" ht="15" customHeight="1">
      <c r="A91" s="495" t="s">
        <v>71</v>
      </c>
      <c r="B91" s="474"/>
      <c r="C91" s="474"/>
      <c r="D91" s="542" t="s">
        <v>50</v>
      </c>
      <c r="E91" s="543"/>
      <c r="F91" s="543"/>
      <c r="G91" s="543"/>
      <c r="H91" s="543"/>
      <c r="I91" s="543"/>
      <c r="J91" s="543"/>
      <c r="K91" s="543"/>
      <c r="L91" s="543"/>
      <c r="M91" s="543"/>
      <c r="N91" s="543"/>
      <c r="O91" s="543"/>
      <c r="P91" s="543"/>
      <c r="Q91" s="543"/>
      <c r="R91" s="544"/>
      <c r="S91" s="518" t="s">
        <v>165</v>
      </c>
    </row>
    <row r="92" spans="1:28" ht="15.75" customHeight="1">
      <c r="A92" s="512"/>
      <c r="B92" s="475"/>
      <c r="C92" s="475"/>
      <c r="D92" s="547" t="s">
        <v>67</v>
      </c>
      <c r="E92" s="548"/>
      <c r="F92" s="548"/>
      <c r="G92" s="548"/>
      <c r="H92" s="548"/>
      <c r="I92" s="548"/>
      <c r="J92" s="548"/>
      <c r="K92" s="548"/>
      <c r="L92" s="548"/>
      <c r="M92" s="548"/>
      <c r="N92" s="548"/>
      <c r="O92" s="548"/>
      <c r="P92" s="548"/>
      <c r="Q92" s="548"/>
      <c r="R92" s="549"/>
      <c r="S92" s="519"/>
    </row>
    <row r="93" spans="1:28" ht="21.75" customHeight="1" thickBot="1">
      <c r="A93" s="512"/>
      <c r="B93" s="475"/>
      <c r="C93" s="475"/>
      <c r="D93" s="61">
        <v>2010</v>
      </c>
      <c r="E93" s="62">
        <v>2011</v>
      </c>
      <c r="F93" s="62">
        <v>2012</v>
      </c>
      <c r="G93" s="59">
        <v>2013</v>
      </c>
      <c r="H93" s="59">
        <v>2014</v>
      </c>
      <c r="I93" s="59">
        <v>2015</v>
      </c>
      <c r="J93" s="59">
        <v>2016</v>
      </c>
      <c r="K93" s="59">
        <v>2017</v>
      </c>
      <c r="L93" s="59">
        <v>2018</v>
      </c>
      <c r="M93" s="59">
        <v>2019</v>
      </c>
      <c r="N93" s="59">
        <v>2020</v>
      </c>
      <c r="O93" s="59">
        <v>2021</v>
      </c>
      <c r="P93" s="59">
        <v>2022</v>
      </c>
      <c r="Q93" s="59">
        <v>2023</v>
      </c>
      <c r="R93" s="60">
        <v>2024</v>
      </c>
      <c r="S93" s="520"/>
    </row>
    <row r="94" spans="1:28" ht="20.100000000000001" customHeight="1" thickBot="1">
      <c r="A94" s="42" t="s">
        <v>44</v>
      </c>
      <c r="B94" s="43"/>
      <c r="C94" s="43"/>
      <c r="D94" s="352">
        <f>(D51/D7)*10</f>
        <v>0.38407436232878683</v>
      </c>
      <c r="E94" s="140">
        <f t="shared" ref="E94:R94" si="156">(E51/E7)*10</f>
        <v>0.4090511422104226</v>
      </c>
      <c r="F94" s="140">
        <f t="shared" si="156"/>
        <v>0.50954601482500173</v>
      </c>
      <c r="G94" s="140">
        <f t="shared" si="156"/>
        <v>0.63035689194390421</v>
      </c>
      <c r="H94" s="140">
        <f t="shared" si="156"/>
        <v>0.43043966109713749</v>
      </c>
      <c r="I94" s="140">
        <f t="shared" si="156"/>
        <v>0.43971218621113611</v>
      </c>
      <c r="J94" s="140">
        <f t="shared" si="156"/>
        <v>0.46023439539252803</v>
      </c>
      <c r="K94" s="140">
        <f t="shared" si="156"/>
        <v>0.48744438242752919</v>
      </c>
      <c r="L94" s="140">
        <f t="shared" si="156"/>
        <v>0.63498891892897302</v>
      </c>
      <c r="M94" s="140">
        <f>(M51/M7)*10</f>
        <v>0.51093065773244573</v>
      </c>
      <c r="N94" s="140">
        <f>(N51/N7)*10</f>
        <v>0.54298706469698921</v>
      </c>
      <c r="O94" s="140">
        <f t="shared" ref="O94" si="157">(O51/O7)*10</f>
        <v>0.47239405888045105</v>
      </c>
      <c r="P94" s="140">
        <f t="shared" ref="P94:Q94" si="158">(P51/P7)*10</f>
        <v>0.48534811205540573</v>
      </c>
      <c r="Q94" s="140">
        <f t="shared" si="158"/>
        <v>0.5061528269281268</v>
      </c>
      <c r="R94" s="353">
        <f t="shared" si="156"/>
        <v>0.73422986225339104</v>
      </c>
      <c r="S94" s="28">
        <f t="shared" ref="S94:S101" si="159">(R94-Q94)/Q94</f>
        <v>0.45060903187971518</v>
      </c>
    </row>
    <row r="95" spans="1:28" ht="20.100000000000001" customHeight="1">
      <c r="A95" s="69"/>
      <c r="B95" s="68" t="s">
        <v>95</v>
      </c>
      <c r="C95" s="68"/>
      <c r="D95" s="354">
        <f t="shared" ref="D95:R95" si="160">(D52/D8)*10</f>
        <v>0.48935316097088188</v>
      </c>
      <c r="E95" s="355">
        <f t="shared" si="160"/>
        <v>0.47863844717910287</v>
      </c>
      <c r="F95" s="355">
        <f t="shared" si="160"/>
        <v>0.6923465488913404</v>
      </c>
      <c r="G95" s="355">
        <f t="shared" si="160"/>
        <v>0.76162566794413644</v>
      </c>
      <c r="H95" s="355">
        <f t="shared" si="160"/>
        <v>1.0113012516606319</v>
      </c>
      <c r="I95" s="355">
        <f t="shared" si="160"/>
        <v>1.4324895855678346</v>
      </c>
      <c r="J95" s="355">
        <f t="shared" si="160"/>
        <v>2.0989161722772547</v>
      </c>
      <c r="K95" s="355">
        <f t="shared" si="160"/>
        <v>2.0725981421627768</v>
      </c>
      <c r="L95" s="355">
        <f t="shared" si="160"/>
        <v>1.7596306251568505</v>
      </c>
      <c r="M95" s="355">
        <f t="shared" si="160"/>
        <v>1.7279906982338673</v>
      </c>
      <c r="N95" s="355">
        <f t="shared" ref="N95:O107" si="161">(N52/N8)*10</f>
        <v>3.0974666471264731</v>
      </c>
      <c r="O95" s="355">
        <f t="shared" si="161"/>
        <v>4.2582740536096368</v>
      </c>
      <c r="P95" s="355">
        <f t="shared" ref="P95:Q95" si="162">(P52/P8)*10</f>
        <v>6.0210020568196416</v>
      </c>
      <c r="Q95" s="355">
        <f t="shared" si="162"/>
        <v>5.5095840572449806</v>
      </c>
      <c r="R95" s="356">
        <f t="shared" si="160"/>
        <v>2.247899376502835</v>
      </c>
      <c r="S95" s="81">
        <f t="shared" si="159"/>
        <v>-0.59200198179263686</v>
      </c>
    </row>
    <row r="96" spans="1:28" ht="20.100000000000001" customHeight="1">
      <c r="A96" s="16"/>
      <c r="C96" t="s">
        <v>46</v>
      </c>
      <c r="D96" s="141">
        <f t="shared" ref="D96:R96" si="163">(D53/D9)*10</f>
        <v>0.44861190505355703</v>
      </c>
      <c r="E96" s="142">
        <f t="shared" si="163"/>
        <v>0.45944209899640531</v>
      </c>
      <c r="F96" s="142">
        <f t="shared" si="163"/>
        <v>0.64281570551979528</v>
      </c>
      <c r="G96" s="142">
        <f t="shared" si="163"/>
        <v>0.78666217612649536</v>
      </c>
      <c r="H96" s="142">
        <f t="shared" si="163"/>
        <v>2.6608532045208895</v>
      </c>
      <c r="I96" s="142">
        <f t="shared" si="163"/>
        <v>1.2662021160160526</v>
      </c>
      <c r="J96" s="142">
        <f t="shared" si="163"/>
        <v>1.8942524296839802</v>
      </c>
      <c r="K96" s="142">
        <f t="shared" si="163"/>
        <v>1.608425813916794</v>
      </c>
      <c r="L96" s="142">
        <f t="shared" si="163"/>
        <v>1.4923702272272941</v>
      </c>
      <c r="M96" s="142">
        <f t="shared" si="163"/>
        <v>2.2123735871505059</v>
      </c>
      <c r="N96" s="142">
        <f t="shared" si="161"/>
        <v>3.8651784420727293</v>
      </c>
      <c r="O96" s="142">
        <f t="shared" si="161"/>
        <v>3.0213334834369991</v>
      </c>
      <c r="P96" s="142">
        <f t="shared" ref="P96:Q96" si="164">(P53/P9)*10</f>
        <v>3.890957704454304</v>
      </c>
      <c r="Q96" s="142">
        <f t="shared" si="164"/>
        <v>4.0968141620332368</v>
      </c>
      <c r="R96" s="357">
        <f t="shared" si="163"/>
        <v>4.1184221195167421</v>
      </c>
      <c r="S96" s="208">
        <f t="shared" si="159"/>
        <v>5.274331865905613E-3</v>
      </c>
    </row>
    <row r="97" spans="1:19" ht="20.100000000000001" customHeight="1">
      <c r="A97" s="16"/>
      <c r="C97" t="s">
        <v>47</v>
      </c>
      <c r="D97" s="141">
        <f t="shared" ref="D97:R97" si="165">(D54/D10)*10</f>
        <v>0.53674527203147926</v>
      </c>
      <c r="E97" s="142">
        <f t="shared" si="165"/>
        <v>0.5124336730643555</v>
      </c>
      <c r="F97" s="142">
        <f t="shared" si="165"/>
        <v>0.7647841602566986</v>
      </c>
      <c r="G97" s="142">
        <f t="shared" si="165"/>
        <v>0.74789607681596726</v>
      </c>
      <c r="H97" s="142">
        <f t="shared" si="165"/>
        <v>0.90413322155825671</v>
      </c>
      <c r="I97" s="142">
        <f t="shared" si="165"/>
        <v>1.4693570513401235</v>
      </c>
      <c r="J97" s="142">
        <f t="shared" si="165"/>
        <v>2.193010662537112</v>
      </c>
      <c r="K97" s="142">
        <f t="shared" si="165"/>
        <v>2.255977364972503</v>
      </c>
      <c r="L97" s="142">
        <f t="shared" si="165"/>
        <v>1.8063010298081954</v>
      </c>
      <c r="M97" s="142">
        <f t="shared" si="165"/>
        <v>1.6929851035016448</v>
      </c>
      <c r="N97" s="142">
        <f t="shared" si="161"/>
        <v>2.8986055209984958</v>
      </c>
      <c r="O97" s="142">
        <f t="shared" si="161"/>
        <v>4.9628169059241261</v>
      </c>
      <c r="P97" s="142">
        <f t="shared" ref="P97:Q97" si="166">(P54/P10)*10</f>
        <v>6.8348570878644965</v>
      </c>
      <c r="Q97" s="142">
        <f t="shared" si="166"/>
        <v>5.9301581446816378</v>
      </c>
      <c r="R97" s="357">
        <f t="shared" si="165"/>
        <v>2.1055496021012838</v>
      </c>
      <c r="S97" s="208">
        <f t="shared" si="159"/>
        <v>-0.64494208236426032</v>
      </c>
    </row>
    <row r="98" spans="1:19" ht="20.100000000000001" customHeight="1">
      <c r="A98" s="260"/>
      <c r="B98" s="554" t="s">
        <v>103</v>
      </c>
      <c r="C98" s="555"/>
      <c r="D98" s="358"/>
      <c r="E98" s="143"/>
      <c r="F98" s="143"/>
      <c r="G98" s="143"/>
      <c r="H98" s="143"/>
      <c r="I98" s="143"/>
      <c r="J98" s="143"/>
      <c r="K98" s="143">
        <f t="shared" ref="K98:R98" si="167">(K55/K11)*10</f>
        <v>0.29115859334469107</v>
      </c>
      <c r="L98" s="143">
        <f t="shared" si="167"/>
        <v>0.4934514939857636</v>
      </c>
      <c r="M98" s="143">
        <f t="shared" si="167"/>
        <v>0.25520405096007603</v>
      </c>
      <c r="N98" s="143">
        <f t="shared" si="161"/>
        <v>0.28639698669910152</v>
      </c>
      <c r="O98" s="143">
        <f t="shared" si="161"/>
        <v>0.26094198217682896</v>
      </c>
      <c r="P98" s="143">
        <f t="shared" ref="P98:Q98" si="168">(P55/P11)*10</f>
        <v>0.36204512867340577</v>
      </c>
      <c r="Q98" s="143">
        <f t="shared" si="168"/>
        <v>0.34099557828311866</v>
      </c>
      <c r="R98" s="359">
        <f t="shared" si="167"/>
        <v>0.46788321746828543</v>
      </c>
      <c r="S98" s="83">
        <f t="shared" si="159"/>
        <v>0.37210933884842246</v>
      </c>
    </row>
    <row r="99" spans="1:19" ht="20.100000000000001" customHeight="1">
      <c r="A99" s="16"/>
      <c r="C99" t="s">
        <v>46</v>
      </c>
      <c r="D99" s="141"/>
      <c r="E99" s="142"/>
      <c r="F99" s="142"/>
      <c r="G99" s="142"/>
      <c r="H99" s="142"/>
      <c r="I99" s="142"/>
      <c r="J99" s="142"/>
      <c r="K99" s="142">
        <f t="shared" ref="K99:R99" si="169">(K56/K12)*10</f>
        <v>0.29105770639005946</v>
      </c>
      <c r="L99" s="142">
        <f t="shared" si="169"/>
        <v>0.49329051877428287</v>
      </c>
      <c r="M99" s="142">
        <f t="shared" si="169"/>
        <v>0.25429085842088106</v>
      </c>
      <c r="N99" s="142">
        <f t="shared" si="161"/>
        <v>0.28166408739189808</v>
      </c>
      <c r="O99" s="142">
        <f t="shared" si="161"/>
        <v>0.25975839896690373</v>
      </c>
      <c r="P99" s="142">
        <f t="shared" ref="P99:Q99" si="170">(P56/P12)*10</f>
        <v>0.36117290486056913</v>
      </c>
      <c r="Q99" s="142">
        <f t="shared" si="170"/>
        <v>0.33963234293058031</v>
      </c>
      <c r="R99" s="357">
        <f t="shared" si="169"/>
        <v>0.46639523049023668</v>
      </c>
      <c r="S99" s="208">
        <f t="shared" si="159"/>
        <v>0.3732356184509974</v>
      </c>
    </row>
    <row r="100" spans="1:19" ht="20.100000000000001" customHeight="1">
      <c r="A100" s="16"/>
      <c r="C100" t="s">
        <v>47</v>
      </c>
      <c r="D100" s="141"/>
      <c r="E100" s="142"/>
      <c r="F100" s="142"/>
      <c r="G100" s="142"/>
      <c r="H100" s="142"/>
      <c r="I100" s="142"/>
      <c r="J100" s="142"/>
      <c r="K100" s="142">
        <f t="shared" ref="K100:R100" si="171">(K57/K13)*10</f>
        <v>6.3874999999999993</v>
      </c>
      <c r="L100" s="142">
        <f t="shared" si="171"/>
        <v>14.8</v>
      </c>
      <c r="M100" s="142">
        <f t="shared" si="171"/>
        <v>1.8192056905749852</v>
      </c>
      <c r="N100" s="142">
        <f t="shared" si="161"/>
        <v>1.1621560920830996</v>
      </c>
      <c r="O100" s="142">
        <f t="shared" si="161"/>
        <v>1.633236901317904</v>
      </c>
      <c r="P100" s="142">
        <f t="shared" ref="P100:Q100" si="172">(P57/P13)*10</f>
        <v>26.025157232704402</v>
      </c>
      <c r="Q100" s="142">
        <f t="shared" si="172"/>
        <v>14.78</v>
      </c>
      <c r="R100" s="357">
        <f t="shared" si="171"/>
        <v>14.897435897435898</v>
      </c>
      <c r="S100" s="208">
        <f t="shared" si="159"/>
        <v>7.9455952257035476E-3</v>
      </c>
    </row>
    <row r="101" spans="1:19" ht="20.100000000000001" customHeight="1">
      <c r="A101" s="70"/>
      <c r="B101" s="71" t="s">
        <v>104</v>
      </c>
      <c r="C101" s="71"/>
      <c r="D101" s="358">
        <f t="shared" ref="D101:R101" si="173">(D58/D14)*10</f>
        <v>0.26623778032837281</v>
      </c>
      <c r="E101" s="143">
        <f t="shared" si="173"/>
        <v>0.30064061411846371</v>
      </c>
      <c r="F101" s="143">
        <f t="shared" si="173"/>
        <v>0.37305243942706556</v>
      </c>
      <c r="G101" s="143">
        <f t="shared" si="173"/>
        <v>0.5608495284959919</v>
      </c>
      <c r="H101" s="143">
        <f t="shared" si="173"/>
        <v>0.32562360461705303</v>
      </c>
      <c r="I101" s="143">
        <f t="shared" si="173"/>
        <v>0.34234749241728091</v>
      </c>
      <c r="J101" s="143">
        <f t="shared" si="173"/>
        <v>0.38937647148883542</v>
      </c>
      <c r="K101" s="143">
        <f t="shared" si="173"/>
        <v>0.69030323669928184</v>
      </c>
      <c r="L101" s="143">
        <f t="shared" si="173"/>
        <v>0.65919344461592511</v>
      </c>
      <c r="M101" s="143">
        <f t="shared" si="173"/>
        <v>0.50203387158796442</v>
      </c>
      <c r="N101" s="143">
        <f t="shared" si="161"/>
        <v>0.49491886061014673</v>
      </c>
      <c r="O101" s="143">
        <f t="shared" si="161"/>
        <v>0.47841483449216404</v>
      </c>
      <c r="P101" s="143">
        <f t="shared" ref="P101:Q101" si="174">(P58/P14)*10</f>
        <v>0.45292833208909256</v>
      </c>
      <c r="Q101" s="143">
        <f t="shared" si="174"/>
        <v>0.47154697037459614</v>
      </c>
      <c r="R101" s="359">
        <f t="shared" si="173"/>
        <v>0.52761402829259541</v>
      </c>
      <c r="S101" s="83">
        <f t="shared" si="159"/>
        <v>0.11890026114145041</v>
      </c>
    </row>
    <row r="102" spans="1:19" ht="20.100000000000001" customHeight="1">
      <c r="A102" s="16"/>
      <c r="C102" t="s">
        <v>46</v>
      </c>
      <c r="D102" s="141">
        <f t="shared" ref="D102:R102" si="175">(D59/D15)*10</f>
        <v>0.24465982292594637</v>
      </c>
      <c r="E102" s="142">
        <f t="shared" si="175"/>
        <v>0.23843456957663733</v>
      </c>
      <c r="F102" s="142">
        <f t="shared" si="175"/>
        <v>0.34862620818648377</v>
      </c>
      <c r="G102" s="142">
        <f t="shared" si="175"/>
        <v>0.54264581230023368</v>
      </c>
      <c r="H102" s="142">
        <f t="shared" si="175"/>
        <v>0.27197899085140836</v>
      </c>
      <c r="I102" s="142">
        <f t="shared" si="175"/>
        <v>0.30438934961503067</v>
      </c>
      <c r="J102" s="142">
        <f t="shared" si="175"/>
        <v>0.29918103727711209</v>
      </c>
      <c r="K102" s="142">
        <f t="shared" si="175"/>
        <v>1.4218220830898074</v>
      </c>
      <c r="L102" s="142">
        <f t="shared" si="175"/>
        <v>0.60740312584346323</v>
      </c>
      <c r="M102" s="142">
        <f t="shared" si="175"/>
        <v>0.27618883528600963</v>
      </c>
      <c r="N102" s="142">
        <f t="shared" si="161"/>
        <v>2.7512605042016807</v>
      </c>
      <c r="O102" s="142">
        <f t="shared" si="161"/>
        <v>10.230941704035875</v>
      </c>
      <c r="P102" s="142">
        <f t="shared" ref="P102:Q102" si="176">(P59/P15)*10</f>
        <v>1.9775132275132279</v>
      </c>
      <c r="Q102" s="142">
        <f t="shared" si="176"/>
        <v>11.680761099365748</v>
      </c>
      <c r="R102" s="357">
        <f t="shared" si="175"/>
        <v>3.6084745762711861</v>
      </c>
      <c r="S102" s="208">
        <f t="shared" ref="S102:S107" si="177">(R102-Q102)/Q102</f>
        <v>-0.69107538921696443</v>
      </c>
    </row>
    <row r="103" spans="1:19" ht="20.100000000000001" customHeight="1" thickBot="1">
      <c r="A103" s="16"/>
      <c r="C103" t="s">
        <v>47</v>
      </c>
      <c r="D103" s="141">
        <f t="shared" ref="D103:R103" si="178">(D60/D16)*10</f>
        <v>0.33619110993738316</v>
      </c>
      <c r="E103" s="142">
        <f t="shared" si="178"/>
        <v>0.46140237234067061</v>
      </c>
      <c r="F103" s="142">
        <f t="shared" si="178"/>
        <v>0.44922510134850463</v>
      </c>
      <c r="G103" s="142">
        <f t="shared" si="178"/>
        <v>0.60334638170142474</v>
      </c>
      <c r="H103" s="142">
        <f t="shared" si="178"/>
        <v>0.42176094273056208</v>
      </c>
      <c r="I103" s="142">
        <f t="shared" si="178"/>
        <v>0.41813377643998312</v>
      </c>
      <c r="J103" s="142">
        <f t="shared" si="178"/>
        <v>0.57190418870716586</v>
      </c>
      <c r="K103" s="142">
        <f t="shared" si="178"/>
        <v>0.62527118209771093</v>
      </c>
      <c r="L103" s="142">
        <f t="shared" si="178"/>
        <v>0.6668760495901358</v>
      </c>
      <c r="M103" s="142">
        <f t="shared" si="178"/>
        <v>0.50752323929817389</v>
      </c>
      <c r="N103" s="142">
        <f t="shared" si="161"/>
        <v>0.49455675341804389</v>
      </c>
      <c r="O103" s="142">
        <f t="shared" si="161"/>
        <v>0.47603432928165779</v>
      </c>
      <c r="P103" s="142">
        <f t="shared" ref="P103:Q103" si="179">(P60/P16)*10</f>
        <v>0.45284649633179552</v>
      </c>
      <c r="Q103" s="142">
        <f t="shared" si="179"/>
        <v>0.47120305656291578</v>
      </c>
      <c r="R103" s="357">
        <f t="shared" si="178"/>
        <v>0.52624369473588184</v>
      </c>
      <c r="S103" s="208">
        <f t="shared" si="177"/>
        <v>0.11680874605196231</v>
      </c>
    </row>
    <row r="104" spans="1:19" ht="20.100000000000001" customHeight="1" thickBot="1">
      <c r="A104" s="42" t="s">
        <v>49</v>
      </c>
      <c r="B104" s="43"/>
      <c r="C104" s="43"/>
      <c r="D104" s="352">
        <f t="shared" ref="D104:R104" si="180">(D61/D17)*10</f>
        <v>3.2828033850957188</v>
      </c>
      <c r="E104" s="140">
        <f t="shared" si="180"/>
        <v>18.505136986301366</v>
      </c>
      <c r="F104" s="140">
        <f t="shared" si="180"/>
        <v>2.8301269467347212</v>
      </c>
      <c r="G104" s="140">
        <f t="shared" si="180"/>
        <v>102.00000000000001</v>
      </c>
      <c r="H104" s="140">
        <f t="shared" si="180"/>
        <v>4.5717625058438518</v>
      </c>
      <c r="I104" s="140">
        <f t="shared" si="180"/>
        <v>7.836242109171927</v>
      </c>
      <c r="J104" s="140">
        <f t="shared" si="180"/>
        <v>2.6883157240522064</v>
      </c>
      <c r="K104" s="140">
        <f t="shared" si="180"/>
        <v>18.608695652173914</v>
      </c>
      <c r="L104" s="140">
        <f t="shared" si="180"/>
        <v>1.5898896546229535</v>
      </c>
      <c r="M104" s="140">
        <f t="shared" si="180"/>
        <v>6.0547463586137615</v>
      </c>
      <c r="N104" s="140">
        <f t="shared" si="161"/>
        <v>9.3378781105647448</v>
      </c>
      <c r="O104" s="140">
        <f t="shared" si="161"/>
        <v>16.111076247254474</v>
      </c>
      <c r="P104" s="140">
        <f t="shared" ref="P104:Q104" si="181">(P61/P17)*10</f>
        <v>4.4461876372764362</v>
      </c>
      <c r="Q104" s="140">
        <f t="shared" si="181"/>
        <v>6.7854378672782003</v>
      </c>
      <c r="R104" s="353">
        <f t="shared" si="180"/>
        <v>4.3797527137632803</v>
      </c>
      <c r="S104" s="28">
        <f t="shared" si="177"/>
        <v>-0.35453646478969192</v>
      </c>
    </row>
    <row r="105" spans="1:19" ht="20.100000000000001" customHeight="1">
      <c r="A105" s="69"/>
      <c r="B105" s="68" t="s">
        <v>95</v>
      </c>
      <c r="C105" s="68"/>
      <c r="D105" s="354">
        <f t="shared" ref="D105:R105" si="182">(D62/D18)*10</f>
        <v>4.8796346782987996</v>
      </c>
      <c r="E105" s="355">
        <f t="shared" si="182"/>
        <v>18.505136986301366</v>
      </c>
      <c r="F105" s="355">
        <f t="shared" si="182"/>
        <v>3.0049243505566658</v>
      </c>
      <c r="G105" s="355">
        <f t="shared" si="182"/>
        <v>102.00000000000001</v>
      </c>
      <c r="H105" s="355">
        <f t="shared" si="182"/>
        <v>4.5717625058438518</v>
      </c>
      <c r="I105" s="355">
        <f t="shared" si="182"/>
        <v>9.2596916798911799</v>
      </c>
      <c r="J105" s="355">
        <f t="shared" si="182"/>
        <v>2.6883157240522064</v>
      </c>
      <c r="K105" s="355">
        <f t="shared" si="182"/>
        <v>18.608695652173914</v>
      </c>
      <c r="L105" s="355">
        <f t="shared" si="182"/>
        <v>10.073436083408883</v>
      </c>
      <c r="M105" s="355">
        <f t="shared" si="182"/>
        <v>6.0547463586137615</v>
      </c>
      <c r="N105" s="355">
        <f t="shared" si="161"/>
        <v>7.3385927827268604</v>
      </c>
      <c r="O105" s="355">
        <f t="shared" si="161"/>
        <v>16.111076247254474</v>
      </c>
      <c r="P105" s="355">
        <f t="shared" ref="P105:Q105" si="183">(P62/P18)*10</f>
        <v>4.4461876372764362</v>
      </c>
      <c r="Q105" s="355">
        <f t="shared" si="183"/>
        <v>6.7854378672782003</v>
      </c>
      <c r="R105" s="356">
        <f t="shared" si="182"/>
        <v>35.955025420414557</v>
      </c>
      <c r="S105" s="81">
        <f t="shared" si="177"/>
        <v>4.298851175662886</v>
      </c>
    </row>
    <row r="106" spans="1:19" ht="20.100000000000001" customHeight="1">
      <c r="A106" s="16"/>
      <c r="C106" t="s">
        <v>46</v>
      </c>
      <c r="D106" s="141">
        <f t="shared" ref="D106:R106" si="184">(D63/D19)*10</f>
        <v>11.40625</v>
      </c>
      <c r="E106" s="142">
        <f t="shared" si="184"/>
        <v>122.99999999999999</v>
      </c>
      <c r="F106" s="142">
        <f t="shared" si="184"/>
        <v>3.2250000000000001</v>
      </c>
      <c r="G106" s="142"/>
      <c r="H106" s="142">
        <f t="shared" si="184"/>
        <v>1.3466104940635772</v>
      </c>
      <c r="I106" s="142">
        <f t="shared" si="184"/>
        <v>7.6434426229508183</v>
      </c>
      <c r="J106" s="142">
        <f t="shared" si="184"/>
        <v>2.640642044569113</v>
      </c>
      <c r="K106" s="142">
        <f t="shared" si="184"/>
        <v>1</v>
      </c>
      <c r="L106" s="142"/>
      <c r="M106" s="142">
        <f t="shared" si="184"/>
        <v>4.4507658643326033</v>
      </c>
      <c r="N106" s="142">
        <f t="shared" si="161"/>
        <v>8.4853700516351118</v>
      </c>
      <c r="O106" s="142">
        <f t="shared" si="161"/>
        <v>22.690987124463526</v>
      </c>
      <c r="P106" s="142">
        <f t="shared" ref="P106:Q106" si="185">(P63/P19)*10</f>
        <v>4.0040816326530599</v>
      </c>
      <c r="Q106" s="142">
        <f t="shared" si="185"/>
        <v>101.19895287958114</v>
      </c>
      <c r="R106" s="357">
        <f t="shared" si="184"/>
        <v>25.995907230559343</v>
      </c>
      <c r="S106" s="27">
        <f t="shared" si="177"/>
        <v>-0.7431207883989428</v>
      </c>
    </row>
    <row r="107" spans="1:19" ht="20.100000000000001" customHeight="1">
      <c r="A107" s="16"/>
      <c r="C107" t="s">
        <v>47</v>
      </c>
      <c r="D107" s="141">
        <f t="shared" ref="D107:R107" si="186">(D64/D20)*10</f>
        <v>4.7042273236282197</v>
      </c>
      <c r="E107" s="142">
        <f t="shared" si="186"/>
        <v>18.325900514579757</v>
      </c>
      <c r="F107" s="142">
        <f t="shared" si="186"/>
        <v>3.0042943028914975</v>
      </c>
      <c r="G107" s="142">
        <f t="shared" si="186"/>
        <v>102.00000000000001</v>
      </c>
      <c r="H107" s="142">
        <f t="shared" si="186"/>
        <v>5.9882253994953754</v>
      </c>
      <c r="I107" s="142">
        <f t="shared" si="186"/>
        <v>9.354331653467721</v>
      </c>
      <c r="J107" s="142">
        <f t="shared" si="186"/>
        <v>18.789473684210524</v>
      </c>
      <c r="K107" s="142">
        <f t="shared" si="186"/>
        <v>19.40909090909091</v>
      </c>
      <c r="L107" s="142">
        <f t="shared" si="186"/>
        <v>10.073436083408883</v>
      </c>
      <c r="M107" s="142">
        <f t="shared" si="186"/>
        <v>9.6016129032258064</v>
      </c>
      <c r="N107" s="142">
        <f t="shared" si="161"/>
        <v>7.0945797472990293</v>
      </c>
      <c r="O107" s="142">
        <f t="shared" si="161"/>
        <v>15.592078537576167</v>
      </c>
      <c r="P107" s="142">
        <f t="shared" ref="P107:Q107" si="187">(P64/P20)*10</f>
        <v>4.4830047586675734</v>
      </c>
      <c r="Q107" s="142">
        <f t="shared" si="187"/>
        <v>4.1280577659888005</v>
      </c>
      <c r="R107" s="357">
        <f t="shared" si="186"/>
        <v>39.95723684210526</v>
      </c>
      <c r="S107" s="27">
        <f t="shared" si="177"/>
        <v>8.6794277374978162</v>
      </c>
    </row>
    <row r="108" spans="1:19" ht="20.100000000000001" customHeight="1">
      <c r="A108" s="70"/>
      <c r="B108" s="554" t="s">
        <v>103</v>
      </c>
      <c r="C108" s="555"/>
      <c r="D108" s="358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360"/>
      <c r="S108" s="83"/>
    </row>
    <row r="109" spans="1:19" ht="20.100000000000001" customHeight="1">
      <c r="A109" s="16"/>
      <c r="C109" t="s">
        <v>46</v>
      </c>
      <c r="D109" s="141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357"/>
      <c r="S109" s="27"/>
    </row>
    <row r="110" spans="1:19" ht="20.100000000000001" customHeight="1">
      <c r="A110" s="16"/>
      <c r="C110" t="s">
        <v>47</v>
      </c>
      <c r="D110" s="141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357"/>
      <c r="S110" s="27"/>
    </row>
    <row r="111" spans="1:19" ht="20.100000000000001" customHeight="1">
      <c r="A111" s="70"/>
      <c r="B111" s="71" t="s">
        <v>104</v>
      </c>
      <c r="C111" s="71"/>
      <c r="D111" s="358">
        <f t="shared" ref="D111:L111" si="188">(D68/D24)*10</f>
        <v>0.85997931747673217</v>
      </c>
      <c r="E111" s="143"/>
      <c r="F111" s="143">
        <f t="shared" si="188"/>
        <v>0.90157480314960636</v>
      </c>
      <c r="G111" s="143"/>
      <c r="H111" s="143"/>
      <c r="I111" s="143">
        <f t="shared" si="188"/>
        <v>1.3964102564102563</v>
      </c>
      <c r="J111" s="143"/>
      <c r="K111" s="143"/>
      <c r="L111" s="143">
        <f t="shared" si="188"/>
        <v>1.2000000000000002</v>
      </c>
      <c r="M111" s="143"/>
      <c r="N111" s="143"/>
      <c r="O111" s="143"/>
      <c r="P111" s="143"/>
      <c r="Q111" s="143"/>
      <c r="R111" s="359"/>
      <c r="S111" s="83"/>
    </row>
    <row r="112" spans="1:19" ht="20.100000000000001" customHeight="1">
      <c r="A112" s="16"/>
      <c r="C112" t="s">
        <v>46</v>
      </c>
      <c r="D112" s="141"/>
      <c r="E112" s="142"/>
      <c r="F112" s="142"/>
      <c r="G112" s="142"/>
      <c r="H112" s="142"/>
      <c r="I112" s="142">
        <f>(I69/I25)*10</f>
        <v>1.3964102564102563</v>
      </c>
      <c r="J112" s="142"/>
      <c r="K112" s="142"/>
      <c r="L112" s="142"/>
      <c r="M112" s="142"/>
      <c r="N112" s="142"/>
      <c r="O112" s="142"/>
      <c r="P112" s="142"/>
      <c r="Q112" s="142"/>
      <c r="R112" s="357"/>
      <c r="S112" s="27"/>
    </row>
    <row r="113" spans="1:19" ht="20.100000000000001" customHeight="1" thickBot="1">
      <c r="A113" s="16"/>
      <c r="C113" t="s">
        <v>47</v>
      </c>
      <c r="D113" s="141">
        <f>(D70/D26)*10</f>
        <v>0.85997931747673217</v>
      </c>
      <c r="E113" s="142"/>
      <c r="F113" s="142">
        <f>(F70/F26)*10</f>
        <v>0.90157480314960636</v>
      </c>
      <c r="G113" s="142"/>
      <c r="H113" s="142"/>
      <c r="I113" s="142"/>
      <c r="J113" s="142"/>
      <c r="K113" s="142"/>
      <c r="L113" s="142">
        <f>(L70/L26)*10</f>
        <v>1.2000000000000002</v>
      </c>
      <c r="M113" s="142"/>
      <c r="N113" s="142"/>
      <c r="O113" s="142"/>
      <c r="P113" s="142"/>
      <c r="Q113" s="142"/>
      <c r="R113" s="357"/>
      <c r="S113" s="208"/>
    </row>
    <row r="114" spans="1:19" ht="15.75" thickBot="1">
      <c r="A114" s="254" t="s">
        <v>27</v>
      </c>
      <c r="B114" s="231"/>
      <c r="C114" s="231"/>
      <c r="D114" s="242">
        <f t="shared" ref="D114:R114" si="189">(D71/D27)*10</f>
        <v>0.38577799956125114</v>
      </c>
      <c r="E114" s="243">
        <f t="shared" si="189"/>
        <v>0.4106130517354773</v>
      </c>
      <c r="F114" s="243">
        <f t="shared" si="189"/>
        <v>0.51338587758541288</v>
      </c>
      <c r="G114" s="243">
        <f t="shared" si="189"/>
        <v>0.63044261057865425</v>
      </c>
      <c r="H114" s="243">
        <f t="shared" si="189"/>
        <v>0.43484418295073679</v>
      </c>
      <c r="I114" s="243">
        <f t="shared" si="189"/>
        <v>0.44912298978382492</v>
      </c>
      <c r="J114" s="243">
        <f t="shared" si="189"/>
        <v>0.46224067272451536</v>
      </c>
      <c r="K114" s="243">
        <f t="shared" si="189"/>
        <v>0.48750597384894967</v>
      </c>
      <c r="L114" s="243">
        <f t="shared" si="189"/>
        <v>0.63765132070643371</v>
      </c>
      <c r="M114" s="243">
        <f t="shared" si="189"/>
        <v>0.51189602727588146</v>
      </c>
      <c r="N114" s="243">
        <f t="shared" ref="N114:O123" si="190">(N71/N27)*10</f>
        <v>0.5588587802855981</v>
      </c>
      <c r="O114" s="243">
        <f t="shared" si="190"/>
        <v>0.47907114389662825</v>
      </c>
      <c r="P114" s="243">
        <f t="shared" ref="P114:Q114" si="191">(P71/P27)*10</f>
        <v>0.4860141335992243</v>
      </c>
      <c r="Q114" s="243">
        <f t="shared" si="191"/>
        <v>0.50823886602470902</v>
      </c>
      <c r="R114" s="244">
        <f t="shared" si="189"/>
        <v>0.75137714401015043</v>
      </c>
      <c r="S114" s="234">
        <f t="shared" ref="S114:S121" si="192">(R114-Q114)/Q114</f>
        <v>0.47839371256117347</v>
      </c>
    </row>
    <row r="115" spans="1:19" ht="20.100000000000001" customHeight="1">
      <c r="A115" s="273"/>
      <c r="B115" s="263" t="s">
        <v>95</v>
      </c>
      <c r="C115" s="263"/>
      <c r="D115" s="361">
        <f t="shared" ref="D115:R115" si="193">(D72/D28)*10</f>
        <v>0.49229763856539022</v>
      </c>
      <c r="E115" s="362">
        <f t="shared" si="193"/>
        <v>0.48119292301152006</v>
      </c>
      <c r="F115" s="362">
        <f t="shared" si="193"/>
        <v>0.70053858802162439</v>
      </c>
      <c r="G115" s="362">
        <f t="shared" si="193"/>
        <v>0.76187295027242852</v>
      </c>
      <c r="H115" s="362">
        <f t="shared" si="193"/>
        <v>1.0359279355604347</v>
      </c>
      <c r="I115" s="362">
        <f t="shared" si="193"/>
        <v>1.5228683915688512</v>
      </c>
      <c r="J115" s="362">
        <f t="shared" si="193"/>
        <v>2.1114594079834932</v>
      </c>
      <c r="K115" s="362">
        <f t="shared" si="193"/>
        <v>2.0735422246603634</v>
      </c>
      <c r="L115" s="362">
        <f t="shared" si="193"/>
        <v>1.7747435210745335</v>
      </c>
      <c r="M115" s="362">
        <f t="shared" si="193"/>
        <v>1.7348875079459372</v>
      </c>
      <c r="N115" s="362">
        <f t="shared" si="190"/>
        <v>3.2325633965394918</v>
      </c>
      <c r="O115" s="362">
        <f t="shared" si="190"/>
        <v>4.4480880357770962</v>
      </c>
      <c r="P115" s="362">
        <f t="shared" ref="P115:Q115" si="194">(P72/P28)*10</f>
        <v>5.9945703406834738</v>
      </c>
      <c r="Q115" s="362">
        <f t="shared" si="194"/>
        <v>5.5404459945776177</v>
      </c>
      <c r="R115" s="363">
        <f t="shared" si="193"/>
        <v>2.3300693193811122</v>
      </c>
      <c r="S115" s="81">
        <f t="shared" si="192"/>
        <v>-0.57944372679355971</v>
      </c>
    </row>
    <row r="116" spans="1:19" ht="20.100000000000001" customHeight="1">
      <c r="A116" s="16"/>
      <c r="C116" t="s">
        <v>46</v>
      </c>
      <c r="D116" s="167">
        <f t="shared" ref="D116:R116" si="195">(D73/D29)*10</f>
        <v>0.44896982527485385</v>
      </c>
      <c r="E116" s="142">
        <f t="shared" si="195"/>
        <v>0.45948872951813891</v>
      </c>
      <c r="F116" s="142">
        <f t="shared" si="195"/>
        <v>0.64285982799954211</v>
      </c>
      <c r="G116" s="142">
        <f t="shared" si="195"/>
        <v>0.78666217612649536</v>
      </c>
      <c r="H116" s="142">
        <f t="shared" si="195"/>
        <v>2.616605632349907</v>
      </c>
      <c r="I116" s="142">
        <f t="shared" si="195"/>
        <v>1.2888292690020209</v>
      </c>
      <c r="J116" s="142">
        <f t="shared" si="195"/>
        <v>1.9423217816316904</v>
      </c>
      <c r="K116" s="142">
        <f t="shared" si="195"/>
        <v>1.6084204805441846</v>
      </c>
      <c r="L116" s="142">
        <f t="shared" si="195"/>
        <v>1.4923702272272941</v>
      </c>
      <c r="M116" s="142">
        <f t="shared" si="195"/>
        <v>2.2482995984593952</v>
      </c>
      <c r="N116" s="142">
        <f t="shared" si="190"/>
        <v>3.9912744269071783</v>
      </c>
      <c r="O116" s="142">
        <f t="shared" si="190"/>
        <v>3.0856161021109485</v>
      </c>
      <c r="P116" s="142">
        <f t="shared" ref="P116:Q116" si="196">(P73/P29)*10</f>
        <v>3.8914921516448766</v>
      </c>
      <c r="Q116" s="142">
        <f t="shared" si="196"/>
        <v>4.3832113406837774</v>
      </c>
      <c r="R116" s="168">
        <f t="shared" si="195"/>
        <v>4.3330077210260791</v>
      </c>
      <c r="S116" s="208">
        <f t="shared" si="192"/>
        <v>-1.1453616026159153E-2</v>
      </c>
    </row>
    <row r="117" spans="1:19" ht="20.100000000000001" customHeight="1">
      <c r="A117" s="16"/>
      <c r="C117" t="s">
        <v>47</v>
      </c>
      <c r="D117" s="167">
        <f t="shared" ref="D117:R117" si="197">(D74/D30)*10</f>
        <v>0.54262903926735129</v>
      </c>
      <c r="E117" s="142">
        <f t="shared" si="197"/>
        <v>0.51938831440915267</v>
      </c>
      <c r="F117" s="142">
        <f t="shared" si="197"/>
        <v>0.78416379496148902</v>
      </c>
      <c r="G117" s="142">
        <f t="shared" si="197"/>
        <v>0.74827901593939161</v>
      </c>
      <c r="H117" s="142">
        <f t="shared" si="197"/>
        <v>0.930201508988729</v>
      </c>
      <c r="I117" s="142">
        <f t="shared" si="197"/>
        <v>1.5742490654220522</v>
      </c>
      <c r="J117" s="142">
        <f t="shared" si="197"/>
        <v>2.1945656730034275</v>
      </c>
      <c r="K117" s="142">
        <f t="shared" si="197"/>
        <v>2.2572841421437926</v>
      </c>
      <c r="L117" s="142">
        <f t="shared" si="197"/>
        <v>1.8239477641257671</v>
      </c>
      <c r="M117" s="142">
        <f t="shared" si="197"/>
        <v>1.6971988879770032</v>
      </c>
      <c r="N117" s="142">
        <f t="shared" si="190"/>
        <v>3.0371927193112436</v>
      </c>
      <c r="O117" s="142">
        <f t="shared" si="190"/>
        <v>5.2086677367576231</v>
      </c>
      <c r="P117" s="142">
        <f t="shared" ref="P117:Q117" si="198">(P74/P30)*10</f>
        <v>6.7847274044557127</v>
      </c>
      <c r="Q117" s="142">
        <f t="shared" si="198"/>
        <v>5.8754850766286957</v>
      </c>
      <c r="R117" s="168">
        <f t="shared" si="197"/>
        <v>2.1764208330681543</v>
      </c>
      <c r="S117" s="208">
        <f t="shared" si="192"/>
        <v>-0.62957597463306525</v>
      </c>
    </row>
    <row r="118" spans="1:19" ht="20.100000000000001" customHeight="1">
      <c r="A118" s="70"/>
      <c r="B118" s="552" t="s">
        <v>117</v>
      </c>
      <c r="C118" s="553"/>
      <c r="D118" s="364"/>
      <c r="E118" s="365"/>
      <c r="F118" s="365"/>
      <c r="G118" s="365"/>
      <c r="H118" s="365"/>
      <c r="I118" s="365"/>
      <c r="J118" s="365"/>
      <c r="K118" s="365">
        <f t="shared" ref="K118:R118" si="199">(K75/K31)*10</f>
        <v>0.29115859334469107</v>
      </c>
      <c r="L118" s="365">
        <f t="shared" si="199"/>
        <v>0.4934514939857636</v>
      </c>
      <c r="M118" s="365">
        <f t="shared" si="199"/>
        <v>0.25520405096007603</v>
      </c>
      <c r="N118" s="365">
        <f t="shared" si="190"/>
        <v>0.28639698669910152</v>
      </c>
      <c r="O118" s="365">
        <f t="shared" si="190"/>
        <v>0.26094198217682896</v>
      </c>
      <c r="P118" s="365">
        <f t="shared" ref="P118:Q118" si="200">(P75/P31)*10</f>
        <v>0.36204512867340577</v>
      </c>
      <c r="Q118" s="365">
        <f t="shared" si="200"/>
        <v>0.34099557828311866</v>
      </c>
      <c r="R118" s="366">
        <f t="shared" si="199"/>
        <v>0.47678182602918423</v>
      </c>
      <c r="S118" s="83">
        <f t="shared" si="192"/>
        <v>0.39820530351078692</v>
      </c>
    </row>
    <row r="119" spans="1:19" ht="20.100000000000001" customHeight="1">
      <c r="A119" s="16"/>
      <c r="C119" t="s">
        <v>46</v>
      </c>
      <c r="D119" s="167"/>
      <c r="E119" s="142"/>
      <c r="F119" s="142"/>
      <c r="G119" s="142"/>
      <c r="H119" s="142"/>
      <c r="I119" s="142"/>
      <c r="J119" s="142"/>
      <c r="K119" s="142">
        <f t="shared" ref="K119:R119" si="201">(K76/K32)*10</f>
        <v>0.29105770639005946</v>
      </c>
      <c r="L119" s="142">
        <f t="shared" si="201"/>
        <v>0.49329051877428287</v>
      </c>
      <c r="M119" s="142">
        <f t="shared" si="201"/>
        <v>0.25429085842088106</v>
      </c>
      <c r="N119" s="142">
        <f t="shared" si="190"/>
        <v>0.28166408739189808</v>
      </c>
      <c r="O119" s="142">
        <f t="shared" si="190"/>
        <v>0.25975839896690373</v>
      </c>
      <c r="P119" s="142">
        <f t="shared" ref="P119:Q119" si="202">(P76/P32)*10</f>
        <v>0.36117290486056913</v>
      </c>
      <c r="Q119" s="142">
        <f t="shared" si="202"/>
        <v>0.33963234293058031</v>
      </c>
      <c r="R119" s="168">
        <f t="shared" si="201"/>
        <v>0.46640794945251413</v>
      </c>
      <c r="S119" s="208">
        <f t="shared" si="192"/>
        <v>0.37327306765906659</v>
      </c>
    </row>
    <row r="120" spans="1:19" ht="20.100000000000001" customHeight="1">
      <c r="A120" s="16"/>
      <c r="C120" t="s">
        <v>47</v>
      </c>
      <c r="D120" s="167"/>
      <c r="E120" s="142"/>
      <c r="F120" s="142"/>
      <c r="G120" s="142"/>
      <c r="H120" s="142"/>
      <c r="I120" s="142"/>
      <c r="J120" s="142"/>
      <c r="K120" s="142">
        <f t="shared" ref="K120:R120" si="203">(K77/K33)*10</f>
        <v>6.3874999999999993</v>
      </c>
      <c r="L120" s="142">
        <f t="shared" si="203"/>
        <v>14.8</v>
      </c>
      <c r="M120" s="142">
        <f t="shared" si="203"/>
        <v>1.8192056905749852</v>
      </c>
      <c r="N120" s="142">
        <f t="shared" si="190"/>
        <v>1.1621560920830996</v>
      </c>
      <c r="O120" s="142">
        <f t="shared" si="190"/>
        <v>1.633236901317904</v>
      </c>
      <c r="P120" s="142">
        <f t="shared" ref="P120:Q120" si="204">(P77/P33)*10</f>
        <v>26.025157232704402</v>
      </c>
      <c r="Q120" s="142">
        <f t="shared" si="204"/>
        <v>14.78</v>
      </c>
      <c r="R120" s="168">
        <f t="shared" si="203"/>
        <v>2.0508286269789839</v>
      </c>
      <c r="S120" s="208">
        <f t="shared" si="192"/>
        <v>-0.86124298870236915</v>
      </c>
    </row>
    <row r="121" spans="1:19" ht="20.100000000000001" customHeight="1">
      <c r="A121" s="70"/>
      <c r="B121" s="271" t="s">
        <v>104</v>
      </c>
      <c r="C121" s="271"/>
      <c r="D121" s="364">
        <f t="shared" ref="D121:R121" si="205">(D78/D34)*10</f>
        <v>0.26653159000723387</v>
      </c>
      <c r="E121" s="365">
        <f t="shared" si="205"/>
        <v>0.30064061411846371</v>
      </c>
      <c r="F121" s="365">
        <f t="shared" si="205"/>
        <v>0.37317956533621571</v>
      </c>
      <c r="G121" s="365">
        <f t="shared" si="205"/>
        <v>0.5608495284959919</v>
      </c>
      <c r="H121" s="365">
        <f t="shared" si="205"/>
        <v>0.32562360461705303</v>
      </c>
      <c r="I121" s="365">
        <f t="shared" si="205"/>
        <v>0.34261434880816949</v>
      </c>
      <c r="J121" s="365">
        <f t="shared" si="205"/>
        <v>0.38937647148883542</v>
      </c>
      <c r="K121" s="365">
        <f t="shared" si="205"/>
        <v>0.69030323669928184</v>
      </c>
      <c r="L121" s="365">
        <f t="shared" si="205"/>
        <v>0.66342926739482044</v>
      </c>
      <c r="M121" s="365">
        <f t="shared" si="205"/>
        <v>0.50203387158796442</v>
      </c>
      <c r="N121" s="365">
        <f t="shared" si="190"/>
        <v>0.5024799766793473</v>
      </c>
      <c r="O121" s="365">
        <f t="shared" si="190"/>
        <v>0.47841483449216404</v>
      </c>
      <c r="P121" s="365">
        <f t="shared" ref="P121:Q121" si="206">(P78/P34)*10</f>
        <v>0.45292833208909256</v>
      </c>
      <c r="Q121" s="365">
        <f t="shared" si="206"/>
        <v>0.47154697037459614</v>
      </c>
      <c r="R121" s="366">
        <f t="shared" si="205"/>
        <v>0.52761402829259541</v>
      </c>
      <c r="S121" s="83">
        <f t="shared" si="192"/>
        <v>0.11890026114145041</v>
      </c>
    </row>
    <row r="122" spans="1:19" ht="20.100000000000001" customHeight="1">
      <c r="A122" s="75"/>
      <c r="B122" s="76"/>
      <c r="C122" s="76" t="s">
        <v>46</v>
      </c>
      <c r="D122" s="367">
        <f t="shared" ref="D122:R122" si="207">(D79/D35)*10</f>
        <v>0.24465982292594637</v>
      </c>
      <c r="E122" s="368">
        <f t="shared" si="207"/>
        <v>0.23843456957663733</v>
      </c>
      <c r="F122" s="368">
        <f t="shared" si="207"/>
        <v>0.34862620818648377</v>
      </c>
      <c r="G122" s="368">
        <f t="shared" si="207"/>
        <v>0.54264581230023368</v>
      </c>
      <c r="H122" s="368">
        <f t="shared" si="207"/>
        <v>0.27197899085140836</v>
      </c>
      <c r="I122" s="368">
        <f t="shared" si="207"/>
        <v>0.30480423347222929</v>
      </c>
      <c r="J122" s="368">
        <f t="shared" si="207"/>
        <v>0.29918103727711209</v>
      </c>
      <c r="K122" s="368">
        <f t="shared" si="207"/>
        <v>1.4218220830898074</v>
      </c>
      <c r="L122" s="368">
        <f t="shared" si="207"/>
        <v>0.60740312584346323</v>
      </c>
      <c r="M122" s="368">
        <f t="shared" si="207"/>
        <v>0.27618883528600963</v>
      </c>
      <c r="N122" s="368">
        <f t="shared" si="190"/>
        <v>2.7512605042016807</v>
      </c>
      <c r="O122" s="368">
        <f t="shared" si="190"/>
        <v>10.230941704035875</v>
      </c>
      <c r="P122" s="368">
        <f t="shared" ref="P122:Q122" si="208">(P79/P35)*10</f>
        <v>1.9775132275132279</v>
      </c>
      <c r="Q122" s="368">
        <f t="shared" si="208"/>
        <v>11.680761099365748</v>
      </c>
      <c r="R122" s="369">
        <f t="shared" si="207"/>
        <v>3.6084745762711861</v>
      </c>
      <c r="S122" s="305">
        <f>(R122-Q122)/Q122</f>
        <v>-0.69107538921696443</v>
      </c>
    </row>
    <row r="123" spans="1:19" ht="20.100000000000001" customHeight="1" thickBot="1">
      <c r="A123" s="34"/>
      <c r="B123" s="15"/>
      <c r="C123" s="15" t="s">
        <v>47</v>
      </c>
      <c r="D123" s="173">
        <f t="shared" ref="D123:R123" si="209">(D80/D36)*10</f>
        <v>0.33728881955674922</v>
      </c>
      <c r="E123" s="145">
        <f t="shared" si="209"/>
        <v>0.46140237234067061</v>
      </c>
      <c r="F123" s="145">
        <f t="shared" si="209"/>
        <v>0.44967287250211607</v>
      </c>
      <c r="G123" s="145">
        <f t="shared" si="209"/>
        <v>0.60334638170142474</v>
      </c>
      <c r="H123" s="145">
        <f t="shared" si="209"/>
        <v>0.42176094273056208</v>
      </c>
      <c r="I123" s="145">
        <f t="shared" si="209"/>
        <v>0.41813377643998312</v>
      </c>
      <c r="J123" s="145">
        <f t="shared" si="209"/>
        <v>0.57190418870716586</v>
      </c>
      <c r="K123" s="145">
        <f t="shared" si="209"/>
        <v>0.62527118209771093</v>
      </c>
      <c r="L123" s="145">
        <f t="shared" si="209"/>
        <v>0.67166555242036008</v>
      </c>
      <c r="M123" s="145">
        <f t="shared" si="209"/>
        <v>0.50752323929817389</v>
      </c>
      <c r="N123" s="145">
        <f t="shared" si="190"/>
        <v>0.50211910005809524</v>
      </c>
      <c r="O123" s="145">
        <f t="shared" si="190"/>
        <v>0.47603432928165779</v>
      </c>
      <c r="P123" s="145">
        <f t="shared" ref="P123:Q123" si="210">(P80/P36)*10</f>
        <v>0.45284649633179552</v>
      </c>
      <c r="Q123" s="145">
        <f t="shared" si="210"/>
        <v>0.47120305656291578</v>
      </c>
      <c r="R123" s="174">
        <f t="shared" si="209"/>
        <v>0.52624369473588184</v>
      </c>
      <c r="S123" s="209">
        <f>(R123-Q123)/Q123</f>
        <v>0.11680874605196231</v>
      </c>
    </row>
    <row r="124" spans="1:19" ht="7.5" customHeight="1" thickBot="1">
      <c r="D124" s="370"/>
      <c r="E124" s="370"/>
      <c r="F124" s="370"/>
      <c r="G124" s="370"/>
      <c r="H124" s="370"/>
      <c r="I124" s="370"/>
      <c r="J124" s="370"/>
      <c r="K124" s="370"/>
      <c r="L124" s="370"/>
      <c r="M124" s="370"/>
      <c r="N124" s="370"/>
      <c r="O124" s="370"/>
      <c r="P124" s="370"/>
      <c r="Q124" s="370"/>
      <c r="R124" s="370"/>
      <c r="S124" s="18"/>
    </row>
    <row r="125" spans="1:19" ht="20.100000000000001" customHeight="1" thickBot="1">
      <c r="A125" s="116"/>
      <c r="B125" s="43" t="s">
        <v>46</v>
      </c>
      <c r="C125" s="43"/>
      <c r="D125" s="352">
        <f t="shared" ref="D125:R125" si="211">(D82/D38)*10</f>
        <v>0.33467396819098394</v>
      </c>
      <c r="E125" s="140">
        <f t="shared" si="211"/>
        <v>0.36653075544127273</v>
      </c>
      <c r="F125" s="140">
        <f t="shared" si="211"/>
        <v>0.45730189066551252</v>
      </c>
      <c r="G125" s="140">
        <f t="shared" si="211"/>
        <v>0.59419928049552273</v>
      </c>
      <c r="H125" s="140">
        <f t="shared" si="211"/>
        <v>0.31286663127263148</v>
      </c>
      <c r="I125" s="140">
        <f t="shared" si="211"/>
        <v>0.33048484134343625</v>
      </c>
      <c r="J125" s="140">
        <f t="shared" si="211"/>
        <v>0.33415724508974942</v>
      </c>
      <c r="K125" s="140">
        <f t="shared" si="211"/>
        <v>0.34852013807524124</v>
      </c>
      <c r="L125" s="140">
        <f t="shared" si="211"/>
        <v>0.51646661124889126</v>
      </c>
      <c r="M125" s="140">
        <f t="shared" si="211"/>
        <v>0.28321256230881786</v>
      </c>
      <c r="N125" s="140">
        <f t="shared" ref="N125:O132" si="212">(N82/N38)*10</f>
        <v>0.3755200374299778</v>
      </c>
      <c r="O125" s="140">
        <f t="shared" si="212"/>
        <v>0.31693478596480551</v>
      </c>
      <c r="P125" s="140">
        <f t="shared" ref="P125:Q125" si="213">(P82/P38)*10</f>
        <v>0.40012970291985872</v>
      </c>
      <c r="Q125" s="140">
        <f t="shared" si="213"/>
        <v>0.38947639379305332</v>
      </c>
      <c r="R125" s="118">
        <f t="shared" si="211"/>
        <v>0.5246642251044995</v>
      </c>
      <c r="S125" s="28">
        <f t="shared" ref="S125:S132" si="214">(R125-Q125)/Q125</f>
        <v>0.34710147640752181</v>
      </c>
    </row>
    <row r="126" spans="1:19" ht="20.100000000000001" customHeight="1">
      <c r="A126" s="16"/>
      <c r="C126" t="s">
        <v>95</v>
      </c>
      <c r="D126" s="141">
        <f t="shared" ref="D126:R126" si="215">(D83/D39)*10</f>
        <v>0.44896982527485385</v>
      </c>
      <c r="E126" s="152">
        <f t="shared" si="215"/>
        <v>0.45948872951813891</v>
      </c>
      <c r="F126" s="152">
        <f t="shared" si="215"/>
        <v>0.64285982799954211</v>
      </c>
      <c r="G126" s="152">
        <f t="shared" si="215"/>
        <v>0.78666217612649536</v>
      </c>
      <c r="H126" s="152">
        <f t="shared" si="215"/>
        <v>2.616605632349907</v>
      </c>
      <c r="I126" s="152">
        <f t="shared" si="215"/>
        <v>1.2888292690020209</v>
      </c>
      <c r="J126" s="152">
        <f t="shared" si="215"/>
        <v>1.9423217816316904</v>
      </c>
      <c r="K126" s="152">
        <f t="shared" si="215"/>
        <v>1.6084204805441846</v>
      </c>
      <c r="L126" s="152">
        <f t="shared" si="215"/>
        <v>1.4923702272272941</v>
      </c>
      <c r="M126" s="152">
        <f t="shared" si="215"/>
        <v>2.2482995984593952</v>
      </c>
      <c r="N126" s="152">
        <f t="shared" si="212"/>
        <v>3.9912744269071783</v>
      </c>
      <c r="O126" s="152">
        <f t="shared" si="212"/>
        <v>3.0856161021109485</v>
      </c>
      <c r="P126" s="152">
        <f t="shared" ref="P126:Q126" si="216">(P83/P39)*10</f>
        <v>3.8914921516448766</v>
      </c>
      <c r="Q126" s="152">
        <f t="shared" si="216"/>
        <v>4.3832113406837774</v>
      </c>
      <c r="R126" s="119">
        <f t="shared" si="215"/>
        <v>4.3330077210260791</v>
      </c>
      <c r="S126" s="208">
        <f t="shared" si="214"/>
        <v>-1.1453616026159153E-2</v>
      </c>
    </row>
    <row r="127" spans="1:19" ht="20.100000000000001" customHeight="1">
      <c r="A127" s="16"/>
      <c r="C127" t="s">
        <v>117</v>
      </c>
      <c r="D127" s="141"/>
      <c r="E127" s="142"/>
      <c r="F127" s="142"/>
      <c r="G127" s="142"/>
      <c r="H127" s="142"/>
      <c r="I127" s="142"/>
      <c r="J127" s="142"/>
      <c r="K127" s="142">
        <f t="shared" ref="K127:R127" si="217">(K84/K40)*10</f>
        <v>0.29105770639005946</v>
      </c>
      <c r="L127" s="142">
        <f t="shared" si="217"/>
        <v>0.49329051877428287</v>
      </c>
      <c r="M127" s="142">
        <f t="shared" si="217"/>
        <v>0.25429085842088106</v>
      </c>
      <c r="N127" s="142">
        <f t="shared" si="212"/>
        <v>0.28166408739189808</v>
      </c>
      <c r="O127" s="142">
        <f t="shared" si="212"/>
        <v>0.25975839896690373</v>
      </c>
      <c r="P127" s="142">
        <f t="shared" ref="P127:Q127" si="218">(P84/P40)*10</f>
        <v>0.36117290486056913</v>
      </c>
      <c r="Q127" s="142">
        <f t="shared" si="218"/>
        <v>0.33963234293058031</v>
      </c>
      <c r="R127" s="119">
        <f t="shared" si="217"/>
        <v>0.46640794945251413</v>
      </c>
      <c r="S127" s="208">
        <f t="shared" si="214"/>
        <v>0.37327306765906659</v>
      </c>
    </row>
    <row r="128" spans="1:19" ht="20.100000000000001" customHeight="1" thickBot="1">
      <c r="A128" s="16"/>
      <c r="C128" t="s">
        <v>104</v>
      </c>
      <c r="D128" s="141">
        <f t="shared" ref="D128:R128" si="219">(D85/D41)*10</f>
        <v>0.24465982292594637</v>
      </c>
      <c r="E128" s="142">
        <f t="shared" si="219"/>
        <v>0.23843456957663733</v>
      </c>
      <c r="F128" s="142">
        <f t="shared" si="219"/>
        <v>0.34862620818648377</v>
      </c>
      <c r="G128" s="142">
        <f t="shared" si="219"/>
        <v>0.54264581230023368</v>
      </c>
      <c r="H128" s="142">
        <f t="shared" si="219"/>
        <v>0.27197899085140836</v>
      </c>
      <c r="I128" s="142">
        <f t="shared" si="219"/>
        <v>0.30480423347222929</v>
      </c>
      <c r="J128" s="142">
        <f t="shared" si="219"/>
        <v>0.29918103727711209</v>
      </c>
      <c r="K128" s="142">
        <f t="shared" si="219"/>
        <v>1.4218220830898074</v>
      </c>
      <c r="L128" s="142">
        <f t="shared" si="219"/>
        <v>0.60740312584346323</v>
      </c>
      <c r="M128" s="142">
        <f t="shared" si="219"/>
        <v>0.27618883528600963</v>
      </c>
      <c r="N128" s="142">
        <f t="shared" si="212"/>
        <v>2.7512605042016807</v>
      </c>
      <c r="O128" s="142">
        <f t="shared" si="212"/>
        <v>10.230941704035875</v>
      </c>
      <c r="P128" s="142">
        <f t="shared" ref="P128:Q128" si="220">(P85/P41)*10</f>
        <v>1.9775132275132279</v>
      </c>
      <c r="Q128" s="142">
        <f t="shared" si="220"/>
        <v>11.680761099365748</v>
      </c>
      <c r="R128" s="119">
        <f t="shared" si="219"/>
        <v>3.6084745762711861</v>
      </c>
      <c r="S128" s="208">
        <f t="shared" si="214"/>
        <v>-0.69107538921696443</v>
      </c>
    </row>
    <row r="129" spans="1:19" ht="20.100000000000001" customHeight="1" thickBot="1">
      <c r="A129" s="42"/>
      <c r="B129" s="43" t="s">
        <v>47</v>
      </c>
      <c r="C129" s="43"/>
      <c r="D129" s="352">
        <f t="shared" ref="D129:R129" si="221">(D86/D42)*10</f>
        <v>0.47832527373365008</v>
      </c>
      <c r="E129" s="140">
        <f t="shared" si="221"/>
        <v>0.50021076060038427</v>
      </c>
      <c r="F129" s="140">
        <f t="shared" si="221"/>
        <v>0.63605893173292283</v>
      </c>
      <c r="G129" s="140">
        <f t="shared" si="221"/>
        <v>0.68056349891072954</v>
      </c>
      <c r="H129" s="140">
        <f t="shared" si="221"/>
        <v>0.58562154253086596</v>
      </c>
      <c r="I129" s="140">
        <f t="shared" si="221"/>
        <v>0.64474202503518996</v>
      </c>
      <c r="J129" s="140">
        <f t="shared" si="221"/>
        <v>0.70530647325681806</v>
      </c>
      <c r="K129" s="140">
        <f t="shared" si="221"/>
        <v>0.90378423183600587</v>
      </c>
      <c r="L129" s="140">
        <f t="shared" si="221"/>
        <v>0.85868633468778377</v>
      </c>
      <c r="M129" s="140">
        <f t="shared" si="221"/>
        <v>0.7616360068022705</v>
      </c>
      <c r="N129" s="140">
        <f t="shared" si="212"/>
        <v>0.71168993434493732</v>
      </c>
      <c r="O129" s="140">
        <f t="shared" si="212"/>
        <v>0.63666745130176772</v>
      </c>
      <c r="P129" s="140">
        <f t="shared" ref="P129:Q129" si="222">(P86/P42)*10</f>
        <v>0.51458211151581912</v>
      </c>
      <c r="Q129" s="140">
        <f t="shared" si="222"/>
        <v>0.54894650549067225</v>
      </c>
      <c r="R129" s="371">
        <f t="shared" si="221"/>
        <v>1.236459819224228</v>
      </c>
      <c r="S129" s="28">
        <f t="shared" si="214"/>
        <v>1.2524231539082782</v>
      </c>
    </row>
    <row r="130" spans="1:19" ht="20.100000000000001" customHeight="1">
      <c r="A130" s="16"/>
      <c r="C130" t="s">
        <v>95</v>
      </c>
      <c r="D130" s="141">
        <f t="shared" ref="D130:R130" si="223">(D87/D43)*10</f>
        <v>0.54262903926735129</v>
      </c>
      <c r="E130" s="142">
        <f t="shared" si="223"/>
        <v>0.51938831440915267</v>
      </c>
      <c r="F130" s="142">
        <f t="shared" si="223"/>
        <v>0.78416379496148902</v>
      </c>
      <c r="G130" s="142">
        <f t="shared" si="223"/>
        <v>0.74827901593939161</v>
      </c>
      <c r="H130" s="142">
        <f t="shared" si="223"/>
        <v>0.930201508988729</v>
      </c>
      <c r="I130" s="142">
        <f t="shared" si="223"/>
        <v>1.5742490654220522</v>
      </c>
      <c r="J130" s="142">
        <f t="shared" si="223"/>
        <v>2.1945656730034275</v>
      </c>
      <c r="K130" s="142">
        <f t="shared" si="223"/>
        <v>2.2572841421437926</v>
      </c>
      <c r="L130" s="142">
        <f t="shared" si="223"/>
        <v>1.8239477641257671</v>
      </c>
      <c r="M130" s="142">
        <f t="shared" si="223"/>
        <v>1.6971988879770032</v>
      </c>
      <c r="N130" s="142">
        <f t="shared" si="212"/>
        <v>3.0371927193112436</v>
      </c>
      <c r="O130" s="142">
        <f t="shared" si="212"/>
        <v>5.2086677367576231</v>
      </c>
      <c r="P130" s="142">
        <f t="shared" ref="P130:Q130" si="224">(P87/P43)*10</f>
        <v>6.7847274044557127</v>
      </c>
      <c r="Q130" s="142">
        <f t="shared" si="224"/>
        <v>5.8754850766286957</v>
      </c>
      <c r="R130" s="119">
        <f t="shared" si="223"/>
        <v>2.1764208330681543</v>
      </c>
      <c r="S130" s="208">
        <f t="shared" si="214"/>
        <v>-0.62957597463306525</v>
      </c>
    </row>
    <row r="131" spans="1:19" ht="20.100000000000001" customHeight="1">
      <c r="A131" s="16"/>
      <c r="C131" t="s">
        <v>117</v>
      </c>
      <c r="D131" s="141"/>
      <c r="E131" s="142"/>
      <c r="F131" s="142"/>
      <c r="G131" s="142"/>
      <c r="H131" s="142"/>
      <c r="I131" s="142"/>
      <c r="J131" s="142"/>
      <c r="K131" s="142">
        <f t="shared" ref="K131:R131" si="225">(K88/K44)*10</f>
        <v>6.3874999999999993</v>
      </c>
      <c r="L131" s="142">
        <f t="shared" si="225"/>
        <v>14.8</v>
      </c>
      <c r="M131" s="142">
        <f t="shared" si="225"/>
        <v>1.8192056905749852</v>
      </c>
      <c r="N131" s="142">
        <f t="shared" si="212"/>
        <v>1.1621560920830996</v>
      </c>
      <c r="O131" s="142">
        <f t="shared" si="212"/>
        <v>1.633236901317904</v>
      </c>
      <c r="P131" s="142">
        <f t="shared" ref="P131:Q131" si="226">(P88/P44)*10</f>
        <v>26.025157232704402</v>
      </c>
      <c r="Q131" s="142">
        <f t="shared" si="226"/>
        <v>14.78</v>
      </c>
      <c r="R131" s="119">
        <f t="shared" si="225"/>
        <v>2.0508286269789839</v>
      </c>
      <c r="S131" s="208">
        <f t="shared" si="214"/>
        <v>-0.86124298870236915</v>
      </c>
    </row>
    <row r="132" spans="1:19" ht="20.100000000000001" customHeight="1" thickBot="1">
      <c r="A132" s="34"/>
      <c r="B132" s="15"/>
      <c r="C132" s="99" t="s">
        <v>104</v>
      </c>
      <c r="D132" s="144">
        <f t="shared" ref="D132:R132" si="227">(D89/D45)*10</f>
        <v>0.33728881955674922</v>
      </c>
      <c r="E132" s="145">
        <f t="shared" si="227"/>
        <v>0.46140237234067061</v>
      </c>
      <c r="F132" s="145">
        <f t="shared" si="227"/>
        <v>0.44967287250211607</v>
      </c>
      <c r="G132" s="145">
        <f t="shared" si="227"/>
        <v>0.60334638170142474</v>
      </c>
      <c r="H132" s="145">
        <f t="shared" si="227"/>
        <v>0.42176094273056208</v>
      </c>
      <c r="I132" s="145">
        <f t="shared" si="227"/>
        <v>0.41813377643998312</v>
      </c>
      <c r="J132" s="145">
        <f t="shared" si="227"/>
        <v>0.57190418870716586</v>
      </c>
      <c r="K132" s="145">
        <f t="shared" si="227"/>
        <v>0.62527118209771093</v>
      </c>
      <c r="L132" s="145">
        <f t="shared" si="227"/>
        <v>0.67166555242036008</v>
      </c>
      <c r="M132" s="145">
        <f t="shared" si="227"/>
        <v>0.50752323929817389</v>
      </c>
      <c r="N132" s="145">
        <f t="shared" si="212"/>
        <v>0.50211910005809524</v>
      </c>
      <c r="O132" s="145">
        <f t="shared" si="212"/>
        <v>0.47603432928165779</v>
      </c>
      <c r="P132" s="145">
        <f t="shared" ref="P132:Q132" si="228">(P89/P45)*10</f>
        <v>0.45284649633179552</v>
      </c>
      <c r="Q132" s="145">
        <f t="shared" si="228"/>
        <v>0.47120305656291578</v>
      </c>
      <c r="R132" s="240">
        <f t="shared" si="227"/>
        <v>0.52624369473588184</v>
      </c>
      <c r="S132" s="209">
        <f t="shared" si="214"/>
        <v>0.11680874605196231</v>
      </c>
    </row>
  </sheetData>
  <mergeCells count="25">
    <mergeCell ref="B118:C118"/>
    <mergeCell ref="A91:C93"/>
    <mergeCell ref="D91:R91"/>
    <mergeCell ref="S91:S93"/>
    <mergeCell ref="D92:R92"/>
    <mergeCell ref="B98:C98"/>
    <mergeCell ref="B108:C108"/>
    <mergeCell ref="U48:AB48"/>
    <mergeCell ref="D49:R49"/>
    <mergeCell ref="U49:AB49"/>
    <mergeCell ref="B55:C55"/>
    <mergeCell ref="B65:C65"/>
    <mergeCell ref="D48:R48"/>
    <mergeCell ref="S48:S50"/>
    <mergeCell ref="B75:C75"/>
    <mergeCell ref="B11:C11"/>
    <mergeCell ref="B21:C21"/>
    <mergeCell ref="B31:C31"/>
    <mergeCell ref="A48:C50"/>
    <mergeCell ref="A4:C6"/>
    <mergeCell ref="D4:R4"/>
    <mergeCell ref="S4:S6"/>
    <mergeCell ref="U4:AB4"/>
    <mergeCell ref="D5:R5"/>
    <mergeCell ref="U5:AB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E61F3C32-67E9-4B8E-85A9-4A7A3A36DF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S7:S13 S17:S45</xm:sqref>
        </x14:conditionalFormatting>
        <x14:conditionalFormatting xmlns:xm="http://schemas.microsoft.com/office/excel/2006/main">
          <x14:cfRule type="iconSet" priority="5" id="{EFB080AA-99F0-433C-9D35-BF37AA2D73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S14:S16</xm:sqref>
        </x14:conditionalFormatting>
        <x14:conditionalFormatting xmlns:xm="http://schemas.microsoft.com/office/excel/2006/main">
          <x14:cfRule type="iconSet" priority="4" id="{CE61BEF5-D21A-4239-B3CC-56A2562117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S51:S57 S61:S89</xm:sqref>
        </x14:conditionalFormatting>
        <x14:conditionalFormatting xmlns:xm="http://schemas.microsoft.com/office/excel/2006/main">
          <x14:cfRule type="iconSet" priority="3" id="{95157A6D-35EE-4D09-9788-62C28BCD08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S58:S60</xm:sqref>
        </x14:conditionalFormatting>
        <x14:conditionalFormatting xmlns:xm="http://schemas.microsoft.com/office/excel/2006/main">
          <x14:cfRule type="iconSet" priority="2" id="{E3E74442-4CF7-4965-8189-2A39C3E62F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S94:S100 S104:S132</xm:sqref>
        </x14:conditionalFormatting>
        <x14:conditionalFormatting xmlns:xm="http://schemas.microsoft.com/office/excel/2006/main">
          <x14:cfRule type="iconSet" priority="1" id="{3BDB0496-2E48-4F08-9833-5A1E908F576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S101:S103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78"/>
  <sheetViews>
    <sheetView showGridLines="0" topLeftCell="E30" zoomScaleNormal="100" workbookViewId="0">
      <selection activeCell="W30" sqref="W30:X30"/>
    </sheetView>
  </sheetViews>
  <sheetFormatPr defaultRowHeight="15"/>
  <cols>
    <col min="1" max="1" width="26.7109375" customWidth="1"/>
    <col min="2" max="4" width="9.140625" customWidth="1"/>
    <col min="17" max="17" width="11" customWidth="1"/>
    <col min="18" max="18" width="1.42578125" customWidth="1"/>
    <col min="19" max="19" width="9.140625" customWidth="1"/>
    <col min="21" max="29" width="9.140625" customWidth="1"/>
    <col min="37" max="37" width="11" customWidth="1"/>
  </cols>
  <sheetData>
    <row r="1" spans="1:26" ht="15.75">
      <c r="A1" s="10" t="s">
        <v>142</v>
      </c>
      <c r="B1" s="10"/>
      <c r="C1" s="10"/>
      <c r="D1" s="10"/>
    </row>
    <row r="3" spans="1:26" ht="8.25" customHeight="1" thickBot="1"/>
    <row r="4" spans="1:26" ht="15" customHeight="1">
      <c r="A4" s="495" t="s">
        <v>20</v>
      </c>
      <c r="B4" s="525" t="s">
        <v>18</v>
      </c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22"/>
      <c r="Q4" s="518" t="s">
        <v>165</v>
      </c>
      <c r="S4" s="504" t="s">
        <v>111</v>
      </c>
      <c r="T4" s="505"/>
      <c r="U4" s="505"/>
      <c r="V4" s="506"/>
      <c r="W4" s="506"/>
      <c r="X4" s="506"/>
      <c r="Y4" s="506"/>
      <c r="Z4" s="507"/>
    </row>
    <row r="5" spans="1:26" ht="15.75" customHeight="1">
      <c r="A5" s="512"/>
      <c r="B5" s="523" t="s">
        <v>67</v>
      </c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24"/>
      <c r="Q5" s="519"/>
      <c r="S5" s="508" t="s">
        <v>67</v>
      </c>
      <c r="T5" s="509"/>
      <c r="U5" s="509"/>
      <c r="V5" s="510"/>
      <c r="W5" s="510"/>
      <c r="X5" s="510"/>
      <c r="Y5" s="510"/>
      <c r="Z5" s="511"/>
    </row>
    <row r="6" spans="1:26" ht="21.75" customHeight="1" thickBot="1">
      <c r="A6" s="512"/>
      <c r="B6" s="61">
        <v>2010</v>
      </c>
      <c r="C6" s="62">
        <v>2011</v>
      </c>
      <c r="D6" s="62">
        <v>2012</v>
      </c>
      <c r="E6" s="59">
        <v>2013</v>
      </c>
      <c r="F6" s="59">
        <v>2014</v>
      </c>
      <c r="G6" s="59">
        <v>2015</v>
      </c>
      <c r="H6" s="59">
        <v>2016</v>
      </c>
      <c r="I6" s="59">
        <v>2017</v>
      </c>
      <c r="J6" s="59">
        <v>2018</v>
      </c>
      <c r="K6" s="59">
        <v>2019</v>
      </c>
      <c r="L6" s="59">
        <v>2020</v>
      </c>
      <c r="M6" s="59">
        <v>2021</v>
      </c>
      <c r="N6" s="59">
        <v>2022</v>
      </c>
      <c r="O6" s="59">
        <v>2023</v>
      </c>
      <c r="P6" s="60">
        <v>2024</v>
      </c>
      <c r="Q6" s="520"/>
      <c r="S6" s="65">
        <v>2010</v>
      </c>
      <c r="T6" s="59">
        <v>2015</v>
      </c>
      <c r="U6" s="59">
        <v>2019</v>
      </c>
      <c r="V6" s="109">
        <v>2020</v>
      </c>
      <c r="W6" s="109">
        <v>2021</v>
      </c>
      <c r="X6" s="109">
        <v>2022</v>
      </c>
      <c r="Y6" s="109">
        <v>2023</v>
      </c>
      <c r="Z6" s="177">
        <v>2024</v>
      </c>
    </row>
    <row r="7" spans="1:26" ht="20.100000000000001" customHeight="1">
      <c r="A7" s="16" t="s">
        <v>40</v>
      </c>
      <c r="B7" s="25">
        <v>202534.50999999998</v>
      </c>
      <c r="C7" s="26">
        <v>132451.91</v>
      </c>
      <c r="D7" s="26">
        <v>89958.46</v>
      </c>
      <c r="E7" s="26">
        <v>70326.73</v>
      </c>
      <c r="F7" s="26">
        <v>76994.98000000001</v>
      </c>
      <c r="G7" s="26">
        <v>78751.290000000008</v>
      </c>
      <c r="H7" s="26">
        <v>67430.33</v>
      </c>
      <c r="I7" s="26">
        <v>63901.329999999994</v>
      </c>
      <c r="J7" s="26">
        <v>83942.489999999991</v>
      </c>
      <c r="K7" s="26">
        <v>103101.77</v>
      </c>
      <c r="L7" s="26">
        <v>69338.16</v>
      </c>
      <c r="M7" s="26">
        <v>70963.11</v>
      </c>
      <c r="N7" s="26">
        <v>186603.87</v>
      </c>
      <c r="O7" s="26">
        <v>207189.55</v>
      </c>
      <c r="P7" s="66">
        <v>67499.22</v>
      </c>
      <c r="Q7" s="24">
        <f t="shared" ref="Q7:Q16" si="0">(P7-O7)/O7</f>
        <v>-0.67421513295434055</v>
      </c>
      <c r="S7" s="220">
        <f>B7/$B$16</f>
        <v>0.97800770268339388</v>
      </c>
      <c r="T7" s="214">
        <f t="shared" ref="T7:T15" si="1">G7/$G$16</f>
        <v>0.93016505995834375</v>
      </c>
      <c r="U7" s="214">
        <f>K7/$K$16</f>
        <v>0.90173654334370246</v>
      </c>
      <c r="V7" s="214">
        <f>L7/$L$16</f>
        <v>0.93228455036850044</v>
      </c>
      <c r="W7" s="214">
        <f>M7/$M$16</f>
        <v>0.95068650463459448</v>
      </c>
      <c r="X7" s="214">
        <f>N7/$N$16</f>
        <v>0.98455416397098228</v>
      </c>
      <c r="Y7" s="214">
        <f>O7/$O$16</f>
        <v>0.98653243879405017</v>
      </c>
      <c r="Z7" s="219">
        <f>P7/$P$16</f>
        <v>0.92149835452622031</v>
      </c>
    </row>
    <row r="8" spans="1:26" ht="20.100000000000001" customHeight="1">
      <c r="A8" s="16" t="s">
        <v>30</v>
      </c>
      <c r="B8" s="25">
        <v>1663.93</v>
      </c>
      <c r="C8" s="26">
        <v>909.59999999999991</v>
      </c>
      <c r="D8" s="26">
        <v>174.87</v>
      </c>
      <c r="E8" s="26">
        <v>137.12</v>
      </c>
      <c r="F8" s="26">
        <v>940.07</v>
      </c>
      <c r="G8" s="26">
        <v>506.64</v>
      </c>
      <c r="H8" s="26">
        <v>235.47000000000003</v>
      </c>
      <c r="I8" s="26">
        <v>135.27000000000001</v>
      </c>
      <c r="J8" s="26">
        <v>281.99</v>
      </c>
      <c r="K8" s="26">
        <v>1866.28</v>
      </c>
      <c r="L8" s="26">
        <v>1501.79</v>
      </c>
      <c r="M8" s="26">
        <v>1010.84</v>
      </c>
      <c r="N8" s="26">
        <v>1108.3699999999999</v>
      </c>
      <c r="O8" s="26">
        <v>1341.08</v>
      </c>
      <c r="P8" s="66">
        <v>3199.61</v>
      </c>
      <c r="Q8" s="27">
        <f t="shared" si="0"/>
        <v>1.3858457362722585</v>
      </c>
      <c r="S8" s="220">
        <f t="shared" ref="S8:S15" si="2">B8/$B$16</f>
        <v>8.0348596233105161E-3</v>
      </c>
      <c r="T8" s="214">
        <f t="shared" si="1"/>
        <v>5.9841410340998246E-3</v>
      </c>
      <c r="U8" s="214">
        <f t="shared" ref="U8:U15" si="3">K8/$K$16</f>
        <v>1.6322638070243457E-2</v>
      </c>
      <c r="V8" s="214">
        <f t="shared" ref="V8:V15" si="4">L8/$L$16</f>
        <v>2.0192281059922997E-2</v>
      </c>
      <c r="W8" s="214">
        <f t="shared" ref="W8:W15" si="5">M8/$M$16</f>
        <v>1.3542134023506487E-2</v>
      </c>
      <c r="X8" s="214">
        <f t="shared" ref="X8:X15" si="6">N8/$N$16</f>
        <v>5.8479510565376674E-3</v>
      </c>
      <c r="Y8" s="214">
        <f t="shared" ref="Y8:Y15" si="7">O8/$O$16</f>
        <v>6.3855485135129878E-3</v>
      </c>
      <c r="Z8" s="219">
        <f t="shared" ref="Z8:Z15" si="8">P8/$P$16</f>
        <v>4.368102846411618E-2</v>
      </c>
    </row>
    <row r="9" spans="1:26" ht="20.100000000000001" customHeight="1">
      <c r="A9" s="16" t="s">
        <v>97</v>
      </c>
      <c r="B9" s="25">
        <v>2011.5800000000002</v>
      </c>
      <c r="C9" s="26">
        <v>1560.6100000000001</v>
      </c>
      <c r="D9" s="26">
        <v>1581.1799999999998</v>
      </c>
      <c r="E9" s="26">
        <v>297.88</v>
      </c>
      <c r="F9" s="26">
        <v>2239.83</v>
      </c>
      <c r="G9" s="26">
        <v>4998.3900000000003</v>
      </c>
      <c r="H9" s="26">
        <v>3537.5299999999997</v>
      </c>
      <c r="I9" s="26">
        <v>3110.78</v>
      </c>
      <c r="J9" s="26">
        <v>5477.3899999999994</v>
      </c>
      <c r="K9" s="26">
        <v>9174.9699999999993</v>
      </c>
      <c r="L9" s="26">
        <v>2065.5699999999997</v>
      </c>
      <c r="M9" s="26">
        <v>2508.3900000000003</v>
      </c>
      <c r="N9" s="26">
        <v>1723.84</v>
      </c>
      <c r="O9" s="26">
        <v>1374.2199999999998</v>
      </c>
      <c r="P9" s="66">
        <v>1324.87</v>
      </c>
      <c r="Q9" s="27">
        <f t="shared" si="0"/>
        <v>-3.5911280580984063E-2</v>
      </c>
      <c r="S9" s="220">
        <f t="shared" si="2"/>
        <v>9.7136074961440486E-3</v>
      </c>
      <c r="T9" s="214">
        <f t="shared" si="1"/>
        <v>5.9038115236527369E-2</v>
      </c>
      <c r="U9" s="214">
        <f t="shared" si="3"/>
        <v>8.0245040730941561E-2</v>
      </c>
      <c r="V9" s="214">
        <f t="shared" si="4"/>
        <v>2.777257139077044E-2</v>
      </c>
      <c r="W9" s="214">
        <f t="shared" si="5"/>
        <v>3.3604678844548534E-2</v>
      </c>
      <c r="X9" s="214">
        <f t="shared" si="6"/>
        <v>9.0952768022428375E-3</v>
      </c>
      <c r="Y9" s="214">
        <f t="shared" si="7"/>
        <v>6.5433445269781204E-3</v>
      </c>
      <c r="Z9" s="219">
        <f t="shared" si="8"/>
        <v>1.8087105672645602E-2</v>
      </c>
    </row>
    <row r="10" spans="1:26" ht="20.100000000000001" customHeight="1">
      <c r="A10" s="16" t="s">
        <v>173</v>
      </c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66">
        <v>510.84</v>
      </c>
      <c r="Q10" s="27"/>
      <c r="S10" s="220">
        <f t="shared" si="2"/>
        <v>0</v>
      </c>
      <c r="T10" s="214">
        <f t="shared" si="1"/>
        <v>0</v>
      </c>
      <c r="U10" s="214">
        <f t="shared" si="3"/>
        <v>0</v>
      </c>
      <c r="V10" s="214">
        <f t="shared" si="4"/>
        <v>0</v>
      </c>
      <c r="W10" s="214">
        <f t="shared" si="5"/>
        <v>0</v>
      </c>
      <c r="X10" s="214">
        <f t="shared" si="6"/>
        <v>0</v>
      </c>
      <c r="Y10" s="214">
        <f t="shared" si="7"/>
        <v>0</v>
      </c>
      <c r="Z10" s="219">
        <f t="shared" si="8"/>
        <v>6.9739801352693316E-3</v>
      </c>
    </row>
    <row r="11" spans="1:26" ht="20.100000000000001" customHeight="1">
      <c r="A11" s="16" t="s">
        <v>38</v>
      </c>
      <c r="B11" s="25"/>
      <c r="C11" s="26"/>
      <c r="D11" s="26">
        <v>22.5</v>
      </c>
      <c r="E11" s="26">
        <v>0.06</v>
      </c>
      <c r="F11" s="26"/>
      <c r="G11" s="26"/>
      <c r="H11" s="26"/>
      <c r="I11" s="26"/>
      <c r="J11" s="26"/>
      <c r="K11" s="26"/>
      <c r="L11" s="26">
        <v>76.010000000000005</v>
      </c>
      <c r="M11" s="26">
        <v>20.329999999999998</v>
      </c>
      <c r="N11" s="26">
        <v>2.75</v>
      </c>
      <c r="O11" s="26">
        <v>5.04</v>
      </c>
      <c r="P11" s="66">
        <v>272.96999999999997</v>
      </c>
      <c r="Q11" s="27">
        <f t="shared" si="0"/>
        <v>53.160714285714278</v>
      </c>
      <c r="S11" s="220">
        <f t="shared" si="2"/>
        <v>0</v>
      </c>
      <c r="T11" s="214">
        <f t="shared" si="1"/>
        <v>0</v>
      </c>
      <c r="U11" s="214">
        <f t="shared" si="3"/>
        <v>0</v>
      </c>
      <c r="V11" s="214">
        <f t="shared" si="4"/>
        <v>1.0219906134444543E-3</v>
      </c>
      <c r="W11" s="214">
        <f t="shared" si="5"/>
        <v>2.7235921085224849E-4</v>
      </c>
      <c r="X11" s="214">
        <f t="shared" si="6"/>
        <v>1.4509473736639018E-5</v>
      </c>
      <c r="Y11" s="214">
        <f t="shared" si="7"/>
        <v>2.3997945318777E-5</v>
      </c>
      <c r="Z11" s="219">
        <f t="shared" si="8"/>
        <v>3.7265824084340878E-3</v>
      </c>
    </row>
    <row r="12" spans="1:26" ht="20.100000000000001" customHeight="1">
      <c r="A12" s="16" t="s">
        <v>34</v>
      </c>
      <c r="B12" s="25">
        <v>177.68</v>
      </c>
      <c r="C12" s="26">
        <v>125.31</v>
      </c>
      <c r="D12" s="26">
        <v>15.38</v>
      </c>
      <c r="E12" s="26">
        <v>19.23</v>
      </c>
      <c r="F12" s="26">
        <v>1.8</v>
      </c>
      <c r="G12" s="26"/>
      <c r="H12" s="26"/>
      <c r="I12" s="26">
        <v>1.35</v>
      </c>
      <c r="J12" s="26">
        <v>0.92</v>
      </c>
      <c r="K12" s="26"/>
      <c r="L12" s="26">
        <v>32.4</v>
      </c>
      <c r="M12" s="26">
        <v>20.25</v>
      </c>
      <c r="N12" s="26">
        <v>0.53</v>
      </c>
      <c r="O12" s="26">
        <v>4.5199999999999996</v>
      </c>
      <c r="P12" s="66">
        <v>280.43</v>
      </c>
      <c r="Q12" s="27">
        <f t="shared" si="0"/>
        <v>61.042035398230098</v>
      </c>
      <c r="S12" s="220">
        <f t="shared" si="2"/>
        <v>8.5798913287807321E-4</v>
      </c>
      <c r="T12" s="214">
        <f t="shared" si="1"/>
        <v>0</v>
      </c>
      <c r="U12" s="214">
        <f t="shared" si="3"/>
        <v>0</v>
      </c>
      <c r="V12" s="214">
        <f t="shared" si="4"/>
        <v>4.3563341501908057E-4</v>
      </c>
      <c r="W12" s="214">
        <f t="shared" si="5"/>
        <v>2.7128745793202324E-4</v>
      </c>
      <c r="X12" s="214">
        <f t="shared" si="6"/>
        <v>2.7963713019704291E-6</v>
      </c>
      <c r="Y12" s="214">
        <f t="shared" si="7"/>
        <v>2.1521966833506355E-5</v>
      </c>
      <c r="Z12" s="219">
        <f t="shared" si="8"/>
        <v>3.828426218255381E-3</v>
      </c>
    </row>
    <row r="13" spans="1:26" ht="20.100000000000001" customHeight="1">
      <c r="A13" s="16" t="s">
        <v>36</v>
      </c>
      <c r="B13" s="25">
        <v>266.77999999999997</v>
      </c>
      <c r="C13" s="26">
        <v>126.92</v>
      </c>
      <c r="D13" s="26">
        <v>317</v>
      </c>
      <c r="E13" s="26">
        <v>62.120000000000005</v>
      </c>
      <c r="F13" s="26">
        <v>56.629999999999995</v>
      </c>
      <c r="G13" s="26">
        <v>73.350000000000009</v>
      </c>
      <c r="H13" s="26">
        <v>66.14</v>
      </c>
      <c r="I13" s="26">
        <v>128.57999999999998</v>
      </c>
      <c r="J13" s="26">
        <v>13.89</v>
      </c>
      <c r="K13" s="26">
        <v>58.870000000000005</v>
      </c>
      <c r="L13" s="26">
        <v>1293.05</v>
      </c>
      <c r="M13" s="26">
        <v>84.15</v>
      </c>
      <c r="N13" s="26">
        <v>37.840000000000003</v>
      </c>
      <c r="O13" s="26">
        <v>12.51</v>
      </c>
      <c r="P13" s="66">
        <v>56.730000000000004</v>
      </c>
      <c r="Q13" s="27"/>
      <c r="S13" s="220">
        <f t="shared" si="2"/>
        <v>1.2882391989487412E-3</v>
      </c>
      <c r="T13" s="214">
        <f t="shared" si="1"/>
        <v>8.6636812105483625E-4</v>
      </c>
      <c r="U13" s="214">
        <f t="shared" si="3"/>
        <v>5.1488185223826674E-4</v>
      </c>
      <c r="V13" s="214">
        <f t="shared" si="4"/>
        <v>1.738567244723525E-2</v>
      </c>
      <c r="W13" s="214">
        <f t="shared" si="5"/>
        <v>1.1273501029619632E-3</v>
      </c>
      <c r="X13" s="214">
        <f t="shared" si="6"/>
        <v>1.9965035861615289E-4</v>
      </c>
      <c r="Y13" s="214">
        <f t="shared" si="7"/>
        <v>5.95663285591072E-5</v>
      </c>
      <c r="Z13" s="219">
        <f t="shared" si="8"/>
        <v>7.7447712213967043E-4</v>
      </c>
    </row>
    <row r="14" spans="1:26" ht="20.100000000000001" customHeight="1">
      <c r="A14" s="16" t="s">
        <v>33</v>
      </c>
      <c r="B14" s="25">
        <v>0.08</v>
      </c>
      <c r="C14" s="26">
        <v>0.05</v>
      </c>
      <c r="D14" s="26">
        <v>0.02</v>
      </c>
      <c r="E14" s="26"/>
      <c r="F14" s="26">
        <v>0.05</v>
      </c>
      <c r="G14" s="26">
        <v>1.31</v>
      </c>
      <c r="H14" s="26"/>
      <c r="I14" s="26">
        <v>0.02</v>
      </c>
      <c r="J14" s="26">
        <v>244.37</v>
      </c>
      <c r="K14" s="26">
        <v>0.11</v>
      </c>
      <c r="L14" s="26">
        <v>53.84</v>
      </c>
      <c r="M14" s="26">
        <v>0.92</v>
      </c>
      <c r="N14" s="26">
        <v>0.11</v>
      </c>
      <c r="O14" s="26">
        <v>0.69</v>
      </c>
      <c r="P14" s="66">
        <v>0.88</v>
      </c>
      <c r="Q14" s="27">
        <f t="shared" si="0"/>
        <v>0.27536231884057982</v>
      </c>
      <c r="S14" s="220">
        <f t="shared" si="2"/>
        <v>3.8630757896356289E-7</v>
      </c>
      <c r="T14" s="214">
        <f t="shared" si="1"/>
        <v>1.547296848782325E-5</v>
      </c>
      <c r="U14" s="214">
        <f t="shared" si="3"/>
        <v>9.6206902915252825E-7</v>
      </c>
      <c r="V14" s="214">
        <f t="shared" si="4"/>
        <v>7.2390441557491675E-4</v>
      </c>
      <c r="W14" s="214">
        <f t="shared" si="5"/>
        <v>1.2325158582590686E-5</v>
      </c>
      <c r="X14" s="214">
        <f t="shared" si="6"/>
        <v>5.8037894946556071E-7</v>
      </c>
      <c r="Y14" s="214">
        <f t="shared" si="7"/>
        <v>3.2854329900706607E-6</v>
      </c>
      <c r="Z14" s="219">
        <f t="shared" si="8"/>
        <v>1.2013747003047945E-5</v>
      </c>
    </row>
    <row r="15" spans="1:26" ht="20.100000000000001" customHeight="1" thickBot="1">
      <c r="A15" s="34" t="s">
        <v>58</v>
      </c>
      <c r="B15" s="29">
        <f>B16-SUM(B7:B14)</f>
        <v>434.31000000002678</v>
      </c>
      <c r="C15" s="30">
        <f t="shared" ref="C15:P15" si="9">C16-SUM(C7:C14)</f>
        <v>148.59999999997672</v>
      </c>
      <c r="D15" s="30">
        <f t="shared" si="9"/>
        <v>285.75999999998021</v>
      </c>
      <c r="E15" s="30">
        <f t="shared" si="9"/>
        <v>112.01000000000931</v>
      </c>
      <c r="F15" s="30">
        <f t="shared" si="9"/>
        <v>213.86999999998079</v>
      </c>
      <c r="G15" s="30">
        <f t="shared" si="9"/>
        <v>332.79999999997381</v>
      </c>
      <c r="H15" s="30">
        <f t="shared" si="9"/>
        <v>205.84999999999127</v>
      </c>
      <c r="I15" s="30">
        <f t="shared" si="9"/>
        <v>392.60999999998603</v>
      </c>
      <c r="J15" s="30">
        <f t="shared" si="9"/>
        <v>73.720000000001164</v>
      </c>
      <c r="K15" s="30">
        <f t="shared" si="9"/>
        <v>134.91000000000349</v>
      </c>
      <c r="L15" s="30">
        <f t="shared" si="9"/>
        <v>13.639999999999418</v>
      </c>
      <c r="M15" s="30">
        <f t="shared" si="9"/>
        <v>36.080000000016298</v>
      </c>
      <c r="N15" s="30">
        <f t="shared" si="9"/>
        <v>54.03000000002794</v>
      </c>
      <c r="O15" s="30">
        <f t="shared" si="9"/>
        <v>90.369999999937136</v>
      </c>
      <c r="P15" s="372">
        <f t="shared" si="9"/>
        <v>103.86999999999534</v>
      </c>
      <c r="Q15" s="31">
        <f t="shared" si="0"/>
        <v>0.14938585813951089</v>
      </c>
      <c r="S15" s="220">
        <f t="shared" si="2"/>
        <v>2.0972155577459418E-3</v>
      </c>
      <c r="T15" s="227">
        <f t="shared" si="1"/>
        <v>3.9308426814863911E-3</v>
      </c>
      <c r="U15" s="214">
        <f t="shared" si="3"/>
        <v>1.1799339338451904E-3</v>
      </c>
      <c r="V15" s="214">
        <f t="shared" si="4"/>
        <v>1.8339628953271622E-4</v>
      </c>
      <c r="W15" s="214">
        <f t="shared" si="5"/>
        <v>4.8336056702181829E-4</v>
      </c>
      <c r="X15" s="214">
        <f t="shared" si="6"/>
        <v>2.8507158763309509E-4</v>
      </c>
      <c r="Y15" s="214">
        <f t="shared" si="7"/>
        <v>4.3029649175721604E-4</v>
      </c>
      <c r="Z15" s="219">
        <f t="shared" si="8"/>
        <v>1.4180317059165159E-3</v>
      </c>
    </row>
    <row r="16" spans="1:26" s="2" customFormat="1" ht="26.25" customHeight="1" thickBot="1">
      <c r="A16" s="312" t="s">
        <v>43</v>
      </c>
      <c r="B16" s="232">
        <v>207088.86999999997</v>
      </c>
      <c r="C16" s="233">
        <v>135322.99999999997</v>
      </c>
      <c r="D16" s="233">
        <v>92355.169999999984</v>
      </c>
      <c r="E16" s="233">
        <v>70955.149999999994</v>
      </c>
      <c r="F16" s="233">
        <v>80447.23000000001</v>
      </c>
      <c r="G16" s="233">
        <v>84663.779999999984</v>
      </c>
      <c r="H16" s="233">
        <v>71475.319999999992</v>
      </c>
      <c r="I16" s="233">
        <v>67669.939999999988</v>
      </c>
      <c r="J16" s="233">
        <v>90034.76999999999</v>
      </c>
      <c r="K16" s="233">
        <v>114336.91</v>
      </c>
      <c r="L16" s="233">
        <v>74374.459999999977</v>
      </c>
      <c r="M16" s="233">
        <v>74644.070000000007</v>
      </c>
      <c r="N16" s="233">
        <v>189531.34</v>
      </c>
      <c r="O16" s="233">
        <v>210017.97999999992</v>
      </c>
      <c r="P16" s="235">
        <v>73249.419999999984</v>
      </c>
      <c r="Q16" s="252">
        <f t="shared" si="0"/>
        <v>-0.65122310004124406</v>
      </c>
      <c r="S16" s="313">
        <f>SUM(S7:S15)</f>
        <v>1</v>
      </c>
      <c r="T16" s="256">
        <f t="shared" ref="T16:Z16" si="10">SUM(T7:T15)</f>
        <v>0.99999999999999989</v>
      </c>
      <c r="U16" s="256">
        <f t="shared" si="10"/>
        <v>1</v>
      </c>
      <c r="V16" s="256">
        <f t="shared" si="10"/>
        <v>1.0000000000000002</v>
      </c>
      <c r="W16" s="256">
        <f t="shared" si="10"/>
        <v>1.0000000000000002</v>
      </c>
      <c r="X16" s="256">
        <f t="shared" si="10"/>
        <v>1</v>
      </c>
      <c r="Y16" s="256">
        <f t="shared" si="10"/>
        <v>1</v>
      </c>
      <c r="Z16" s="234">
        <f t="shared" si="10"/>
        <v>1</v>
      </c>
    </row>
    <row r="17" spans="1:26" ht="18.75" customHeight="1" thickBot="1"/>
    <row r="18" spans="1:26" ht="15" customHeight="1">
      <c r="A18" s="495" t="s">
        <v>20</v>
      </c>
      <c r="B18" s="525">
        <v>1000</v>
      </c>
      <c r="C18" s="505"/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22"/>
      <c r="Q18" s="518" t="s">
        <v>166</v>
      </c>
      <c r="S18" s="504" t="s">
        <v>111</v>
      </c>
      <c r="T18" s="505"/>
      <c r="U18" s="505"/>
      <c r="V18" s="506"/>
      <c r="W18" s="506"/>
      <c r="X18" s="506"/>
      <c r="Y18" s="506"/>
      <c r="Z18" s="507"/>
    </row>
    <row r="19" spans="1:26" ht="15.75" customHeight="1">
      <c r="A19" s="512"/>
      <c r="B19" s="523" t="str">
        <f>B5</f>
        <v>jan - dez</v>
      </c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24"/>
      <c r="Q19" s="519"/>
      <c r="S19" s="508" t="s">
        <v>67</v>
      </c>
      <c r="T19" s="509"/>
      <c r="U19" s="509"/>
      <c r="V19" s="510"/>
      <c r="W19" s="510"/>
      <c r="X19" s="510"/>
      <c r="Y19" s="510"/>
      <c r="Z19" s="511"/>
    </row>
    <row r="20" spans="1:26" ht="21.75" customHeight="1" thickBot="1">
      <c r="A20" s="512"/>
      <c r="B20" s="61">
        <v>2010</v>
      </c>
      <c r="C20" s="62">
        <v>2011</v>
      </c>
      <c r="D20" s="62">
        <v>2012</v>
      </c>
      <c r="E20" s="59">
        <v>2013</v>
      </c>
      <c r="F20" s="59">
        <v>2014</v>
      </c>
      <c r="G20" s="59">
        <v>2015</v>
      </c>
      <c r="H20" s="59">
        <v>2016</v>
      </c>
      <c r="I20" s="59">
        <v>2017</v>
      </c>
      <c r="J20" s="59">
        <v>2018</v>
      </c>
      <c r="K20" s="59">
        <v>2019</v>
      </c>
      <c r="L20" s="59">
        <v>2020</v>
      </c>
      <c r="M20" s="59">
        <v>2021</v>
      </c>
      <c r="N20" s="59">
        <v>2022</v>
      </c>
      <c r="O20" s="59">
        <v>2023</v>
      </c>
      <c r="P20" s="60">
        <v>2024</v>
      </c>
      <c r="Q20" s="520"/>
      <c r="S20" s="65">
        <v>2010</v>
      </c>
      <c r="T20" s="59">
        <v>2015</v>
      </c>
      <c r="U20" s="59">
        <v>2019</v>
      </c>
      <c r="V20" s="109">
        <v>2020</v>
      </c>
      <c r="W20" s="109">
        <v>2021</v>
      </c>
      <c r="X20" s="109">
        <v>2022</v>
      </c>
      <c r="Y20" s="109">
        <v>2023</v>
      </c>
      <c r="Z20" s="177">
        <v>2024</v>
      </c>
    </row>
    <row r="21" spans="1:26" ht="20.100000000000001" customHeight="1">
      <c r="A21" s="16" t="s">
        <v>40</v>
      </c>
      <c r="B21" s="25">
        <v>7243.3329999999996</v>
      </c>
      <c r="C21" s="26">
        <v>5149.5410000000002</v>
      </c>
      <c r="D21" s="26">
        <v>4278.2690000000002</v>
      </c>
      <c r="E21" s="26">
        <v>4299.29</v>
      </c>
      <c r="F21" s="26">
        <v>2812.3039999999996</v>
      </c>
      <c r="G21" s="26">
        <v>2868.9749999999995</v>
      </c>
      <c r="H21" s="26">
        <v>2523.2689999999998</v>
      </c>
      <c r="I21" s="26">
        <v>2559.8669999999997</v>
      </c>
      <c r="J21" s="26">
        <v>4710.4219999999996</v>
      </c>
      <c r="K21" s="26">
        <v>3959.9379999999996</v>
      </c>
      <c r="L21" s="26">
        <v>2788.8609999999999</v>
      </c>
      <c r="M21" s="26">
        <v>2498.0110000000004</v>
      </c>
      <c r="N21" s="26">
        <v>8043.945999999999</v>
      </c>
      <c r="O21" s="26">
        <v>9141.6190000000006</v>
      </c>
      <c r="P21" s="66">
        <v>3831.1309999999999</v>
      </c>
      <c r="Q21" s="24">
        <f t="shared" ref="Q21:Q30" si="11">(P21-O21)/O21</f>
        <v>-0.58091329336740039</v>
      </c>
      <c r="S21" s="220">
        <f>B21/$B$30</f>
        <v>0.90665954189950138</v>
      </c>
      <c r="T21" s="214">
        <f t="shared" ref="T21:T29" si="12">G21/$G$30</f>
        <v>0.7545079547501673</v>
      </c>
      <c r="U21" s="214">
        <f>K21/$K$30</f>
        <v>0.67658158975584759</v>
      </c>
      <c r="V21" s="214">
        <f>L21/$L$30</f>
        <v>0.67096669731758729</v>
      </c>
      <c r="W21" s="214">
        <f>M21/$M$30</f>
        <v>0.69855245356380435</v>
      </c>
      <c r="X21" s="214">
        <f>N21/$N$30</f>
        <v>0.87325124673084931</v>
      </c>
      <c r="Y21" s="214">
        <f>O21/$O$30</f>
        <v>0.85644359668837988</v>
      </c>
      <c r="Z21" s="219">
        <f>P21/$P$30</f>
        <v>0.69608909781143702</v>
      </c>
    </row>
    <row r="22" spans="1:26" ht="20.100000000000001" customHeight="1">
      <c r="A22" s="16" t="s">
        <v>30</v>
      </c>
      <c r="B22" s="25">
        <v>201.238</v>
      </c>
      <c r="C22" s="26">
        <v>96.201999999999998</v>
      </c>
      <c r="D22" s="26">
        <v>38.269000000000005</v>
      </c>
      <c r="E22" s="26">
        <v>29.162999999999997</v>
      </c>
      <c r="F22" s="26">
        <v>168.41800000000001</v>
      </c>
      <c r="G22" s="26">
        <v>87.506000000000014</v>
      </c>
      <c r="H22" s="26">
        <v>66.177000000000007</v>
      </c>
      <c r="I22" s="26">
        <v>49.266999999999996</v>
      </c>
      <c r="J22" s="26">
        <v>86.695999999999998</v>
      </c>
      <c r="K22" s="26">
        <v>571.27499999999998</v>
      </c>
      <c r="L22" s="26">
        <v>444.28100000000001</v>
      </c>
      <c r="M22" s="26">
        <v>396.81799999999998</v>
      </c>
      <c r="N22" s="26">
        <v>481.48199999999997</v>
      </c>
      <c r="O22" s="26">
        <v>527.56899999999996</v>
      </c>
      <c r="P22" s="66">
        <v>699.02800000000002</v>
      </c>
      <c r="Q22" s="27">
        <f t="shared" si="11"/>
        <v>0.32499824667484267</v>
      </c>
      <c r="S22" s="220">
        <f t="shared" ref="S22:S29" si="13">B22/$B$30</f>
        <v>2.5189281356079014E-2</v>
      </c>
      <c r="T22" s="214">
        <f t="shared" si="12"/>
        <v>2.3013087631773774E-2</v>
      </c>
      <c r="U22" s="214">
        <f t="shared" ref="U22:U29" si="14">K22/$K$30</f>
        <v>9.760611092592153E-2</v>
      </c>
      <c r="V22" s="214">
        <f t="shared" ref="V22:V29" si="15">L22/$L$30</f>
        <v>0.10688871021214576</v>
      </c>
      <c r="W22" s="214">
        <f t="shared" ref="W22:W29" si="16">M22/$M$30</f>
        <v>0.1109675607986841</v>
      </c>
      <c r="X22" s="214">
        <f t="shared" ref="X22:X29" si="17">N22/$N$30</f>
        <v>5.226971399092719E-2</v>
      </c>
      <c r="Y22" s="214">
        <f t="shared" ref="Y22:Y29" si="18">O22/$O$30</f>
        <v>4.9425937775495983E-2</v>
      </c>
      <c r="Z22" s="219">
        <f t="shared" ref="Z22:Z29" si="19">P22/$P$30</f>
        <v>0.12700838730519348</v>
      </c>
    </row>
    <row r="23" spans="1:26" ht="20.100000000000001" customHeight="1">
      <c r="A23" s="16" t="s">
        <v>97</v>
      </c>
      <c r="B23" s="25">
        <v>337.16100000000006</v>
      </c>
      <c r="C23" s="26">
        <v>188.33199999999999</v>
      </c>
      <c r="D23" s="26">
        <v>266.54500000000002</v>
      </c>
      <c r="E23" s="26">
        <v>79.734999999999999</v>
      </c>
      <c r="F23" s="26">
        <v>422.68800000000005</v>
      </c>
      <c r="G23" s="26">
        <v>691.09999999999991</v>
      </c>
      <c r="H23" s="26">
        <v>595.0379999999999</v>
      </c>
      <c r="I23" s="26">
        <v>589.15700000000004</v>
      </c>
      <c r="J23" s="26">
        <v>866.75799999999992</v>
      </c>
      <c r="K23" s="26">
        <v>1245.8779999999999</v>
      </c>
      <c r="L23" s="26">
        <v>492.09999999999997</v>
      </c>
      <c r="M23" s="26">
        <v>581.13099999999997</v>
      </c>
      <c r="N23" s="26">
        <v>599.58600000000001</v>
      </c>
      <c r="O23" s="26">
        <v>824.15300000000002</v>
      </c>
      <c r="P23" s="66">
        <v>534.37599999999998</v>
      </c>
      <c r="Q23" s="27">
        <f t="shared" si="11"/>
        <v>-0.35160583047079857</v>
      </c>
      <c r="S23" s="220">
        <f t="shared" si="13"/>
        <v>4.2202980010221519E-2</v>
      </c>
      <c r="T23" s="214">
        <f t="shared" si="12"/>
        <v>0.18175147832513028</v>
      </c>
      <c r="U23" s="214">
        <f t="shared" si="14"/>
        <v>0.21286649383950856</v>
      </c>
      <c r="V23" s="214">
        <f t="shared" si="15"/>
        <v>0.11839339133430626</v>
      </c>
      <c r="W23" s="214">
        <f t="shared" si="16"/>
        <v>0.16250948690457612</v>
      </c>
      <c r="X23" s="214">
        <f t="shared" si="17"/>
        <v>6.5091091116519562E-2</v>
      </c>
      <c r="Y23" s="214">
        <f t="shared" si="18"/>
        <v>7.7211767362161815E-2</v>
      </c>
      <c r="Z23" s="219">
        <f t="shared" si="19"/>
        <v>9.709229669569755E-2</v>
      </c>
    </row>
    <row r="24" spans="1:26" ht="20.100000000000001" customHeight="1">
      <c r="A24" s="16" t="s">
        <v>173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66">
        <v>144.83000000000001</v>
      </c>
      <c r="Q24" s="27" t="e">
        <f t="shared" si="11"/>
        <v>#DIV/0!</v>
      </c>
      <c r="S24" s="220">
        <f t="shared" si="13"/>
        <v>0</v>
      </c>
      <c r="T24" s="214">
        <f t="shared" si="12"/>
        <v>0</v>
      </c>
      <c r="U24" s="214">
        <f t="shared" si="14"/>
        <v>0</v>
      </c>
      <c r="V24" s="214">
        <f t="shared" si="15"/>
        <v>0</v>
      </c>
      <c r="W24" s="214">
        <f t="shared" si="16"/>
        <v>0</v>
      </c>
      <c r="X24" s="214">
        <f t="shared" si="17"/>
        <v>0</v>
      </c>
      <c r="Y24" s="214">
        <f t="shared" si="18"/>
        <v>0</v>
      </c>
      <c r="Z24" s="219">
        <f t="shared" si="19"/>
        <v>2.6314575000445151E-2</v>
      </c>
    </row>
    <row r="25" spans="1:26" ht="20.100000000000001" customHeight="1">
      <c r="A25" s="16" t="s">
        <v>38</v>
      </c>
      <c r="B25" s="25"/>
      <c r="C25" s="26"/>
      <c r="D25" s="26">
        <v>4.984</v>
      </c>
      <c r="E25" s="26">
        <v>0.61199999999999999</v>
      </c>
      <c r="F25" s="26"/>
      <c r="G25" s="26"/>
      <c r="H25" s="26"/>
      <c r="I25" s="26"/>
      <c r="J25" s="26"/>
      <c r="K25" s="26"/>
      <c r="L25" s="26">
        <v>73.308999999999997</v>
      </c>
      <c r="M25" s="26">
        <v>28.744</v>
      </c>
      <c r="N25" s="26">
        <v>5.2530000000000001</v>
      </c>
      <c r="O25" s="26">
        <v>5.8680000000000003</v>
      </c>
      <c r="P25" s="66">
        <v>104.49199999999999</v>
      </c>
      <c r="Q25" s="27">
        <f t="shared" si="11"/>
        <v>16.807089297886844</v>
      </c>
      <c r="S25" s="220">
        <f t="shared" si="13"/>
        <v>0</v>
      </c>
      <c r="T25" s="214">
        <f t="shared" si="12"/>
        <v>0</v>
      </c>
      <c r="U25" s="214">
        <f t="shared" si="14"/>
        <v>0</v>
      </c>
      <c r="V25" s="214">
        <f t="shared" si="15"/>
        <v>1.7637271134579677E-2</v>
      </c>
      <c r="W25" s="214">
        <f t="shared" si="16"/>
        <v>8.0380717800033665E-3</v>
      </c>
      <c r="X25" s="214">
        <f t="shared" si="17"/>
        <v>5.7026598625564511E-4</v>
      </c>
      <c r="Y25" s="214">
        <f t="shared" si="18"/>
        <v>5.4975065416393016E-4</v>
      </c>
      <c r="Z25" s="219">
        <f t="shared" si="19"/>
        <v>1.8985448946672059E-2</v>
      </c>
    </row>
    <row r="26" spans="1:26" ht="20.100000000000001" customHeight="1">
      <c r="A26" s="16" t="s">
        <v>34</v>
      </c>
      <c r="B26" s="25">
        <v>51.536999999999999</v>
      </c>
      <c r="C26" s="26">
        <v>20.222999999999999</v>
      </c>
      <c r="D26" s="26">
        <v>1.3739999999999999</v>
      </c>
      <c r="E26" s="26">
        <v>7.3170000000000002</v>
      </c>
      <c r="F26" s="26">
        <v>0.66199999999999992</v>
      </c>
      <c r="G26" s="26"/>
      <c r="H26" s="26"/>
      <c r="I26" s="26">
        <v>0.45100000000000001</v>
      </c>
      <c r="J26" s="26">
        <v>2.6320000000000001</v>
      </c>
      <c r="K26" s="26"/>
      <c r="L26" s="26">
        <v>7.1609999999999996</v>
      </c>
      <c r="M26" s="26">
        <v>5.1710000000000003</v>
      </c>
      <c r="N26" s="26">
        <v>1.212</v>
      </c>
      <c r="O26" s="26">
        <v>20.957000000000001</v>
      </c>
      <c r="P26" s="66">
        <v>89.44</v>
      </c>
      <c r="Q26" s="27">
        <f t="shared" si="11"/>
        <v>3.2677864198119959</v>
      </c>
      <c r="S26" s="220">
        <f t="shared" si="13"/>
        <v>6.4509684714032347E-3</v>
      </c>
      <c r="T26" s="214">
        <f t="shared" si="12"/>
        <v>0</v>
      </c>
      <c r="U26" s="214">
        <f t="shared" si="14"/>
        <v>0</v>
      </c>
      <c r="V26" s="214">
        <f t="shared" si="15"/>
        <v>1.7228511996443146E-3</v>
      </c>
      <c r="W26" s="214">
        <f t="shared" si="16"/>
        <v>1.4460363614805666E-3</v>
      </c>
      <c r="X26" s="214">
        <f t="shared" si="17"/>
        <v>1.3157479066092554E-4</v>
      </c>
      <c r="Y26" s="214">
        <f t="shared" si="18"/>
        <v>1.9633818096989578E-3</v>
      </c>
      <c r="Z26" s="219">
        <f t="shared" si="19"/>
        <v>1.6250608216804626E-2</v>
      </c>
    </row>
    <row r="27" spans="1:26" ht="20.100000000000001" customHeight="1">
      <c r="A27" s="16" t="s">
        <v>36</v>
      </c>
      <c r="B27" s="25">
        <v>54.706000000000003</v>
      </c>
      <c r="C27" s="26">
        <v>26.622</v>
      </c>
      <c r="D27" s="26">
        <v>62.157999999999994</v>
      </c>
      <c r="E27" s="26">
        <v>17.774999999999999</v>
      </c>
      <c r="F27" s="26">
        <v>14.995999999999999</v>
      </c>
      <c r="G27" s="26">
        <v>16.193000000000001</v>
      </c>
      <c r="H27" s="26">
        <v>24.622999999999998</v>
      </c>
      <c r="I27" s="26">
        <v>43.914999999999999</v>
      </c>
      <c r="J27" s="26">
        <v>3.8600000000000003</v>
      </c>
      <c r="K27" s="26">
        <v>36.848000000000006</v>
      </c>
      <c r="L27" s="26">
        <v>218.267</v>
      </c>
      <c r="M27" s="26">
        <v>34.352999999999994</v>
      </c>
      <c r="N27" s="26">
        <v>42.945</v>
      </c>
      <c r="O27" s="26">
        <v>68.369</v>
      </c>
      <c r="P27" s="66">
        <v>19.724</v>
      </c>
      <c r="Q27" s="27"/>
      <c r="S27" s="220">
        <f t="shared" si="13"/>
        <v>6.8476372547215669E-3</v>
      </c>
      <c r="T27" s="214">
        <f t="shared" si="12"/>
        <v>4.2585757321933664E-3</v>
      </c>
      <c r="U27" s="214">
        <f t="shared" si="14"/>
        <v>6.2957244328884637E-3</v>
      </c>
      <c r="V27" s="214">
        <f t="shared" si="15"/>
        <v>5.2512437200497919E-2</v>
      </c>
      <c r="W27" s="214">
        <f t="shared" si="16"/>
        <v>9.6065919794898272E-3</v>
      </c>
      <c r="X27" s="214">
        <f t="shared" si="17"/>
        <v>4.6621117037404687E-3</v>
      </c>
      <c r="Y27" s="214">
        <f t="shared" si="18"/>
        <v>6.4052321872075223E-3</v>
      </c>
      <c r="Z27" s="219">
        <f t="shared" si="19"/>
        <v>3.583709710065457E-3</v>
      </c>
    </row>
    <row r="28" spans="1:26" ht="20.100000000000001" customHeight="1">
      <c r="A28" s="16" t="s">
        <v>33</v>
      </c>
      <c r="B28" s="25">
        <v>0.30000000000000004</v>
      </c>
      <c r="C28" s="26">
        <v>7.2430000000000003</v>
      </c>
      <c r="D28" s="26">
        <v>0.48399999999999999</v>
      </c>
      <c r="E28" s="26"/>
      <c r="F28" s="26">
        <v>0.13500000000000001</v>
      </c>
      <c r="G28" s="26">
        <v>1.024</v>
      </c>
      <c r="H28" s="26"/>
      <c r="I28" s="26">
        <v>0.105</v>
      </c>
      <c r="J28" s="26">
        <v>36.557000000000002</v>
      </c>
      <c r="K28" s="26">
        <v>0.41100000000000003</v>
      </c>
      <c r="L28" s="26">
        <v>46.489000000000004</v>
      </c>
      <c r="M28" s="26">
        <v>2.8410000000000002</v>
      </c>
      <c r="N28" s="26">
        <v>0.55500000000000005</v>
      </c>
      <c r="O28" s="26">
        <v>1.5680000000000001</v>
      </c>
      <c r="P28" s="66">
        <v>16.607000000000003</v>
      </c>
      <c r="Q28" s="27">
        <f t="shared" si="11"/>
        <v>9.5911989795918391</v>
      </c>
      <c r="S28" s="220">
        <f t="shared" si="13"/>
        <v>3.7551478382928201E-5</v>
      </c>
      <c r="T28" s="214">
        <f t="shared" si="12"/>
        <v>2.6930041065682743E-4</v>
      </c>
      <c r="U28" s="214">
        <f t="shared" si="14"/>
        <v>7.0222067464100041E-5</v>
      </c>
      <c r="V28" s="214">
        <f t="shared" si="15"/>
        <v>1.1184698983419152E-2</v>
      </c>
      <c r="W28" s="214">
        <f t="shared" si="16"/>
        <v>7.9446708624372265E-4</v>
      </c>
      <c r="X28" s="214">
        <f t="shared" si="17"/>
        <v>6.0250832357107E-5</v>
      </c>
      <c r="Y28" s="214">
        <f t="shared" si="18"/>
        <v>1.4689997030147283E-4</v>
      </c>
      <c r="Z28" s="219">
        <f t="shared" si="19"/>
        <v>3.0173731066242674E-3</v>
      </c>
    </row>
    <row r="29" spans="1:26" ht="20.100000000000001" customHeight="1" thickBot="1">
      <c r="A29" s="34" t="s">
        <v>58</v>
      </c>
      <c r="B29" s="29">
        <f>B30-SUM(B21:B28)</f>
        <v>100.75799999999981</v>
      </c>
      <c r="C29" s="30">
        <f t="shared" ref="C29:P29" si="20">C30-SUM(C21:C28)</f>
        <v>68.375999999999294</v>
      </c>
      <c r="D29" s="30">
        <f t="shared" si="20"/>
        <v>89.300999999997657</v>
      </c>
      <c r="E29" s="30">
        <f t="shared" si="20"/>
        <v>39.423000000000684</v>
      </c>
      <c r="F29" s="30">
        <f t="shared" si="20"/>
        <v>78.998000000000047</v>
      </c>
      <c r="G29" s="30">
        <f t="shared" si="20"/>
        <v>137.64699999999993</v>
      </c>
      <c r="H29" s="30">
        <f t="shared" si="20"/>
        <v>94.773000000000138</v>
      </c>
      <c r="I29" s="30">
        <f t="shared" si="20"/>
        <v>56.188000000000557</v>
      </c>
      <c r="J29" s="30">
        <f t="shared" si="20"/>
        <v>34.154000000000451</v>
      </c>
      <c r="K29" s="30">
        <f t="shared" si="20"/>
        <v>38.511000000000422</v>
      </c>
      <c r="L29" s="30">
        <f t="shared" si="20"/>
        <v>86.014000000000124</v>
      </c>
      <c r="M29" s="30">
        <f t="shared" si="20"/>
        <v>28.913000000000011</v>
      </c>
      <c r="N29" s="30">
        <f t="shared" si="20"/>
        <v>36.512000000002445</v>
      </c>
      <c r="O29" s="30">
        <f t="shared" si="20"/>
        <v>83.827000000001135</v>
      </c>
      <c r="P29" s="372">
        <f t="shared" si="20"/>
        <v>64.166000000000167</v>
      </c>
      <c r="Q29" s="27">
        <f t="shared" si="11"/>
        <v>-0.23454256981641597</v>
      </c>
      <c r="S29" s="220">
        <f t="shared" si="13"/>
        <v>1.261203952969024E-2</v>
      </c>
      <c r="T29" s="227">
        <f t="shared" si="12"/>
        <v>3.6199603150078426E-2</v>
      </c>
      <c r="U29" s="214">
        <f t="shared" si="14"/>
        <v>6.5798589783697958E-3</v>
      </c>
      <c r="V29" s="214">
        <f t="shared" si="15"/>
        <v>2.0693942617819618E-2</v>
      </c>
      <c r="W29" s="214">
        <f t="shared" si="16"/>
        <v>8.085331525717972E-3</v>
      </c>
      <c r="X29" s="214">
        <f t="shared" si="17"/>
        <v>3.9637448486897981E-3</v>
      </c>
      <c r="Y29" s="214">
        <f t="shared" si="18"/>
        <v>7.8534335525903883E-3</v>
      </c>
      <c r="Z29" s="219">
        <f t="shared" si="19"/>
        <v>1.165850320706047E-2</v>
      </c>
    </row>
    <row r="30" spans="1:26" ht="26.25" customHeight="1" thickBot="1">
      <c r="A30" s="312" t="s">
        <v>43</v>
      </c>
      <c r="B30" s="232">
        <v>7989.0330000000004</v>
      </c>
      <c r="C30" s="233">
        <v>5556.5390000000007</v>
      </c>
      <c r="D30" s="233">
        <v>4741.3839999999991</v>
      </c>
      <c r="E30" s="233">
        <v>4473.3149999999996</v>
      </c>
      <c r="F30" s="233">
        <v>3498.201</v>
      </c>
      <c r="G30" s="233">
        <v>3802.4449999999993</v>
      </c>
      <c r="H30" s="233">
        <v>3303.88</v>
      </c>
      <c r="I30" s="233">
        <v>3298.9500000000003</v>
      </c>
      <c r="J30" s="233">
        <v>5741.0789999999988</v>
      </c>
      <c r="K30" s="233">
        <v>5852.8609999999999</v>
      </c>
      <c r="L30" s="233">
        <v>4156.482</v>
      </c>
      <c r="M30" s="233">
        <v>3575.9820000000004</v>
      </c>
      <c r="N30" s="233">
        <v>9211.4910000000018</v>
      </c>
      <c r="O30" s="233">
        <v>10673.930000000002</v>
      </c>
      <c r="P30" s="235">
        <v>5503.7939999999999</v>
      </c>
      <c r="Q30" s="252">
        <f t="shared" si="11"/>
        <v>-0.48437042401439784</v>
      </c>
      <c r="R30" s="2"/>
      <c r="S30" s="313">
        <f>SUM(S21:S29)</f>
        <v>0.99999999999999989</v>
      </c>
      <c r="T30" s="256">
        <f t="shared" ref="T30:Z30" si="21">SUM(T21:T29)</f>
        <v>1</v>
      </c>
      <c r="U30" s="256">
        <f t="shared" si="21"/>
        <v>1</v>
      </c>
      <c r="V30" s="256">
        <f t="shared" si="21"/>
        <v>1</v>
      </c>
      <c r="W30" s="256">
        <f t="shared" si="21"/>
        <v>1</v>
      </c>
      <c r="X30" s="256">
        <f t="shared" si="21"/>
        <v>0.99999999999999989</v>
      </c>
      <c r="Y30" s="256">
        <f t="shared" si="21"/>
        <v>1</v>
      </c>
      <c r="Z30" s="234">
        <f t="shared" si="21"/>
        <v>1</v>
      </c>
    </row>
    <row r="31" spans="1:26" ht="18.75" customHeight="1" thickBot="1"/>
    <row r="32" spans="1:26" ht="15" customHeight="1">
      <c r="A32" s="540" t="s">
        <v>20</v>
      </c>
      <c r="B32" s="474" t="s">
        <v>50</v>
      </c>
      <c r="C32" s="474"/>
      <c r="D32" s="474"/>
      <c r="E32" s="474"/>
      <c r="F32" s="474"/>
      <c r="G32" s="474"/>
      <c r="H32" s="474"/>
      <c r="I32" s="474"/>
      <c r="J32" s="474"/>
      <c r="K32" s="474"/>
      <c r="L32" s="474"/>
      <c r="M32" s="474"/>
      <c r="N32" s="474"/>
      <c r="O32" s="474"/>
      <c r="P32" s="531"/>
      <c r="Q32" s="518" t="s">
        <v>165</v>
      </c>
    </row>
    <row r="33" spans="1:17" ht="15.75" customHeight="1">
      <c r="A33" s="541"/>
      <c r="B33" s="548" t="str">
        <f>B19</f>
        <v>jan - dez</v>
      </c>
      <c r="C33" s="548"/>
      <c r="D33" s="548"/>
      <c r="E33" s="548"/>
      <c r="F33" s="548"/>
      <c r="G33" s="548"/>
      <c r="H33" s="548"/>
      <c r="I33" s="548"/>
      <c r="J33" s="548"/>
      <c r="K33" s="548"/>
      <c r="L33" s="548"/>
      <c r="M33" s="548"/>
      <c r="N33" s="548"/>
      <c r="O33" s="548"/>
      <c r="P33" s="549"/>
      <c r="Q33" s="519"/>
    </row>
    <row r="34" spans="1:17" ht="21.75" customHeight="1" thickBot="1">
      <c r="A34" s="541"/>
      <c r="B34" s="175">
        <v>2010</v>
      </c>
      <c r="C34" s="48">
        <v>2011</v>
      </c>
      <c r="D34" s="48">
        <v>2012</v>
      </c>
      <c r="E34" s="20">
        <v>2013</v>
      </c>
      <c r="F34" s="20">
        <v>2014</v>
      </c>
      <c r="G34" s="20">
        <v>2015</v>
      </c>
      <c r="H34" s="20">
        <v>2016</v>
      </c>
      <c r="I34" s="20">
        <v>2017</v>
      </c>
      <c r="J34" s="20">
        <v>2018</v>
      </c>
      <c r="K34" s="20">
        <v>2019</v>
      </c>
      <c r="L34" s="20">
        <v>2020</v>
      </c>
      <c r="M34" s="20">
        <v>2021</v>
      </c>
      <c r="N34" s="20">
        <v>2022</v>
      </c>
      <c r="O34" s="20">
        <v>2023</v>
      </c>
      <c r="P34" s="21">
        <v>2024</v>
      </c>
      <c r="Q34" s="520"/>
    </row>
    <row r="35" spans="1:17" ht="20.100000000000001" customHeight="1">
      <c r="A35" s="16" t="s">
        <v>40</v>
      </c>
      <c r="B35" s="52">
        <f t="shared" ref="B35:I35" si="22">(B21/B7)*10</f>
        <v>0.35763450880543768</v>
      </c>
      <c r="C35" s="87">
        <f t="shared" si="22"/>
        <v>0.38878571097993225</v>
      </c>
      <c r="D35" s="87">
        <f t="shared" si="22"/>
        <v>0.4755827300734139</v>
      </c>
      <c r="E35" s="87">
        <f t="shared" si="22"/>
        <v>0.61133085528077302</v>
      </c>
      <c r="F35" s="87">
        <f t="shared" si="22"/>
        <v>0.36525809864487258</v>
      </c>
      <c r="G35" s="87">
        <f t="shared" si="22"/>
        <v>0.36430831799707653</v>
      </c>
      <c r="H35" s="87">
        <f t="shared" si="22"/>
        <v>0.37420386345432383</v>
      </c>
      <c r="I35" s="87">
        <f t="shared" si="22"/>
        <v>0.40059682638843352</v>
      </c>
      <c r="J35" s="87">
        <f t="shared" ref="J35:L35" si="23">(J21/J7)*10</f>
        <v>0.56114871026580215</v>
      </c>
      <c r="K35" s="87">
        <f t="shared" si="23"/>
        <v>0.3840805060863649</v>
      </c>
      <c r="L35" s="87">
        <f t="shared" si="23"/>
        <v>0.40221156719474521</v>
      </c>
      <c r="M35" s="87">
        <f t="shared" ref="M35:P35" si="24">(M21/M7)*10</f>
        <v>0.35201543449829076</v>
      </c>
      <c r="N35" s="87">
        <f t="shared" ref="N35:O35" si="25">(N21/N7)*10</f>
        <v>0.43107069537196624</v>
      </c>
      <c r="O35" s="87">
        <f t="shared" si="25"/>
        <v>0.4412200808390192</v>
      </c>
      <c r="P35" s="87">
        <f t="shared" si="24"/>
        <v>0.5675815216827691</v>
      </c>
      <c r="Q35" s="24">
        <f>(P35-O35)/O35</f>
        <v>0.28639095619461014</v>
      </c>
    </row>
    <row r="36" spans="1:17" ht="20.100000000000001" customHeight="1">
      <c r="A36" s="16" t="s">
        <v>30</v>
      </c>
      <c r="B36" s="52">
        <f t="shared" ref="B36:L36" si="26">(B22/B8)*10</f>
        <v>1.2094138575541038</v>
      </c>
      <c r="C36" s="56">
        <f t="shared" si="26"/>
        <v>1.0576297273526827</v>
      </c>
      <c r="D36" s="56">
        <f t="shared" si="26"/>
        <v>2.1884256876536861</v>
      </c>
      <c r="E36" s="56">
        <f t="shared" si="26"/>
        <v>2.1268232205367559</v>
      </c>
      <c r="F36" s="56">
        <f t="shared" si="26"/>
        <v>1.7915474379567478</v>
      </c>
      <c r="G36" s="56">
        <f t="shared" si="26"/>
        <v>1.7271830096320862</v>
      </c>
      <c r="H36" s="56">
        <f t="shared" si="26"/>
        <v>2.8104217097719451</v>
      </c>
      <c r="I36" s="56">
        <f t="shared" si="26"/>
        <v>3.642123161085236</v>
      </c>
      <c r="J36" s="56">
        <f t="shared" si="26"/>
        <v>3.0744352636618317</v>
      </c>
      <c r="K36" s="56">
        <f t="shared" si="26"/>
        <v>3.0610358574276098</v>
      </c>
      <c r="L36" s="56">
        <f t="shared" si="26"/>
        <v>2.9583430439675324</v>
      </c>
      <c r="M36" s="56">
        <f t="shared" ref="M36:P36" si="27">(M22/M8)*10</f>
        <v>3.9256262118634004</v>
      </c>
      <c r="N36" s="56">
        <f t="shared" ref="N36:O36" si="28">(N22/N8)*10</f>
        <v>4.3440547831500318</v>
      </c>
      <c r="O36" s="56">
        <f t="shared" si="28"/>
        <v>3.9339114743341188</v>
      </c>
      <c r="P36" s="56">
        <f t="shared" si="27"/>
        <v>2.1847287638180903</v>
      </c>
      <c r="Q36" s="27">
        <f t="shared" ref="Q36:Q44" si="29">(P36-O36)/O36</f>
        <v>-0.44464211305418544</v>
      </c>
    </row>
    <row r="37" spans="1:17" ht="20.100000000000001" customHeight="1">
      <c r="A37" s="16" t="s">
        <v>97</v>
      </c>
      <c r="B37" s="52">
        <f t="shared" ref="B37:L37" si="30">(B23/B9)*10</f>
        <v>1.6761003788067095</v>
      </c>
      <c r="C37" s="56">
        <f t="shared" si="30"/>
        <v>1.206784526563331</v>
      </c>
      <c r="D37" s="56">
        <f t="shared" si="30"/>
        <v>1.6857347044612254</v>
      </c>
      <c r="E37" s="56">
        <f t="shared" si="30"/>
        <v>2.6767490264536056</v>
      </c>
      <c r="F37" s="56">
        <f t="shared" si="30"/>
        <v>1.8871432206908563</v>
      </c>
      <c r="G37" s="56">
        <f t="shared" si="30"/>
        <v>1.3826452117581858</v>
      </c>
      <c r="H37" s="56">
        <f t="shared" si="30"/>
        <v>1.6820719541601059</v>
      </c>
      <c r="I37" s="56">
        <f t="shared" si="30"/>
        <v>1.8939204958241984</v>
      </c>
      <c r="J37" s="56">
        <f t="shared" si="30"/>
        <v>1.5824288575398138</v>
      </c>
      <c r="K37" s="56">
        <f t="shared" si="30"/>
        <v>1.3579096171431624</v>
      </c>
      <c r="L37" s="56">
        <f t="shared" si="30"/>
        <v>2.3823932377019421</v>
      </c>
      <c r="M37" s="56">
        <f t="shared" ref="M37:P37" si="31">(M23/M9)*10</f>
        <v>2.3167489903882563</v>
      </c>
      <c r="N37" s="56">
        <f t="shared" ref="N37:O37" si="32">(N23/N9)*10</f>
        <v>3.4781998329311308</v>
      </c>
      <c r="O37" s="56">
        <f t="shared" si="32"/>
        <v>5.9972420718662232</v>
      </c>
      <c r="P37" s="56">
        <f t="shared" si="31"/>
        <v>4.0334221470785812</v>
      </c>
      <c r="Q37" s="27">
        <f t="shared" si="29"/>
        <v>-0.32745383648930149</v>
      </c>
    </row>
    <row r="38" spans="1:17" ht="20.100000000000001" customHeight="1">
      <c r="A38" s="16" t="s">
        <v>173</v>
      </c>
      <c r="B38" s="52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>
        <f t="shared" ref="P38" si="33">(P24/P10)*10</f>
        <v>2.8351342886226609</v>
      </c>
      <c r="Q38" s="27"/>
    </row>
    <row r="39" spans="1:17" ht="20.100000000000001" customHeight="1">
      <c r="A39" s="16" t="s">
        <v>38</v>
      </c>
      <c r="B39" s="52"/>
      <c r="C39" s="56"/>
      <c r="D39" s="56">
        <f t="shared" ref="D39:P39" si="34">(D25/D11)*10</f>
        <v>2.2151111111111108</v>
      </c>
      <c r="E39" s="56">
        <f t="shared" si="34"/>
        <v>102.00000000000001</v>
      </c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>
        <f t="shared" si="34"/>
        <v>3.8279664431988865</v>
      </c>
      <c r="Q39" s="27"/>
    </row>
    <row r="40" spans="1:17" ht="20.100000000000001" customHeight="1">
      <c r="A40" s="16" t="s">
        <v>34</v>
      </c>
      <c r="B40" s="52">
        <f t="shared" ref="B40:P40" si="35">(B26/B12)*10</f>
        <v>2.9005515533543447</v>
      </c>
      <c r="C40" s="56">
        <f t="shared" si="35"/>
        <v>1.6138376825472824</v>
      </c>
      <c r="D40" s="56">
        <f t="shared" si="35"/>
        <v>0.89336801040312075</v>
      </c>
      <c r="E40" s="56">
        <f t="shared" si="35"/>
        <v>3.8049921996879874</v>
      </c>
      <c r="F40" s="56">
        <f t="shared" si="35"/>
        <v>3.6777777777777771</v>
      </c>
      <c r="G40" s="56"/>
      <c r="H40" s="56"/>
      <c r="I40" s="56">
        <f t="shared" si="35"/>
        <v>3.340740740740741</v>
      </c>
      <c r="J40" s="56">
        <f t="shared" si="35"/>
        <v>28.608695652173914</v>
      </c>
      <c r="K40" s="56"/>
      <c r="L40" s="56">
        <f t="shared" si="35"/>
        <v>2.210185185185185</v>
      </c>
      <c r="M40" s="56">
        <f t="shared" si="35"/>
        <v>2.5535802469135804</v>
      </c>
      <c r="N40" s="56">
        <f t="shared" ref="N40:O40" si="36">(N26/N12)*10</f>
        <v>22.867924528301884</v>
      </c>
      <c r="O40" s="56">
        <f t="shared" si="36"/>
        <v>46.365044247787623</v>
      </c>
      <c r="P40" s="56">
        <f t="shared" si="35"/>
        <v>3.1893877259922259</v>
      </c>
      <c r="Q40" s="27">
        <f t="shared" ref="Q40:Q43" si="37">(P40-O40)/O40</f>
        <v>-0.93121137318564273</v>
      </c>
    </row>
    <row r="41" spans="1:17" ht="20.100000000000001" customHeight="1">
      <c r="A41" s="16" t="s">
        <v>36</v>
      </c>
      <c r="B41" s="52">
        <f t="shared" ref="B41:P41" si="38">(B27/B13)*10</f>
        <v>2.0506034935152564</v>
      </c>
      <c r="C41" s="56"/>
      <c r="D41" s="56">
        <f t="shared" si="38"/>
        <v>1.9608201892744479</v>
      </c>
      <c r="E41" s="56"/>
      <c r="F41" s="56"/>
      <c r="G41" s="56">
        <f t="shared" si="38"/>
        <v>2.207634628493524</v>
      </c>
      <c r="H41" s="56">
        <f t="shared" si="38"/>
        <v>3.7228605987299663</v>
      </c>
      <c r="I41" s="56"/>
      <c r="J41" s="56">
        <f t="shared" si="38"/>
        <v>2.7789776817854572</v>
      </c>
      <c r="K41" s="56">
        <f t="shared" si="38"/>
        <v>6.2592152199762197</v>
      </c>
      <c r="L41" s="56">
        <f t="shared" si="38"/>
        <v>1.6880012373844786</v>
      </c>
      <c r="M41" s="56"/>
      <c r="N41" s="56"/>
      <c r="O41" s="56"/>
      <c r="P41" s="56">
        <f t="shared" si="38"/>
        <v>3.4768200246783003</v>
      </c>
      <c r="Q41" s="27"/>
    </row>
    <row r="42" spans="1:17" ht="20.100000000000001" customHeight="1">
      <c r="A42" s="16" t="s">
        <v>33</v>
      </c>
      <c r="B42" s="52">
        <f t="shared" ref="B42:P42" si="39">(B28/B14)*10</f>
        <v>37.500000000000007</v>
      </c>
      <c r="C42" s="56">
        <f t="shared" si="39"/>
        <v>1448.6</v>
      </c>
      <c r="D42" s="56">
        <f t="shared" si="39"/>
        <v>242</v>
      </c>
      <c r="E42" s="56"/>
      <c r="F42" s="56">
        <f t="shared" si="39"/>
        <v>27</v>
      </c>
      <c r="G42" s="56">
        <f t="shared" si="39"/>
        <v>7.8167938931297707</v>
      </c>
      <c r="H42" s="56"/>
      <c r="I42" s="56">
        <f t="shared" si="39"/>
        <v>52.5</v>
      </c>
      <c r="J42" s="56">
        <f t="shared" si="39"/>
        <v>1.4959692269918567</v>
      </c>
      <c r="K42" s="56">
        <f t="shared" si="39"/>
        <v>37.363636363636367</v>
      </c>
      <c r="L42" s="56">
        <f t="shared" si="39"/>
        <v>8.6346582466567607</v>
      </c>
      <c r="M42" s="56">
        <f t="shared" si="39"/>
        <v>30.880434782608695</v>
      </c>
      <c r="N42" s="56">
        <f t="shared" ref="N42:O42" si="40">(N28/N14)*10</f>
        <v>50.45454545454546</v>
      </c>
      <c r="O42" s="56">
        <f t="shared" si="40"/>
        <v>22.724637681159422</v>
      </c>
      <c r="P42" s="56">
        <f t="shared" si="39"/>
        <v>188.71590909090912</v>
      </c>
      <c r="Q42" s="27">
        <f t="shared" si="37"/>
        <v>7.3044628362708721</v>
      </c>
    </row>
    <row r="43" spans="1:17" ht="20.100000000000001" customHeight="1" thickBot="1">
      <c r="A43" s="34" t="s">
        <v>58</v>
      </c>
      <c r="B43" s="52">
        <f t="shared" ref="B43:P43" si="41">(B29/B15)*10</f>
        <v>2.3199557919456977</v>
      </c>
      <c r="C43" s="56">
        <f t="shared" si="41"/>
        <v>4.6013458950208621</v>
      </c>
      <c r="D43" s="56">
        <f t="shared" si="41"/>
        <v>3.1250349944010303</v>
      </c>
      <c r="E43" s="56">
        <f t="shared" si="41"/>
        <v>3.5195964646011433</v>
      </c>
      <c r="F43" s="56">
        <f t="shared" si="41"/>
        <v>3.6937391873571395</v>
      </c>
      <c r="G43" s="56">
        <f t="shared" si="41"/>
        <v>4.1360276442310928</v>
      </c>
      <c r="H43" s="56">
        <f t="shared" si="41"/>
        <v>4.6039834831189781</v>
      </c>
      <c r="I43" s="56">
        <f t="shared" si="41"/>
        <v>1.4311403173633519</v>
      </c>
      <c r="J43" s="56">
        <f t="shared" si="41"/>
        <v>4.632935431361898</v>
      </c>
      <c r="K43" s="56">
        <f t="shared" si="41"/>
        <v>2.8545697131420522</v>
      </c>
      <c r="L43" s="56">
        <f t="shared" si="41"/>
        <v>63.060117302055573</v>
      </c>
      <c r="M43" s="56">
        <f t="shared" si="41"/>
        <v>8.0135809312602415</v>
      </c>
      <c r="N43" s="56">
        <f t="shared" ref="N43:O43" si="42">(N29/N15)*10</f>
        <v>6.7577271885958847</v>
      </c>
      <c r="O43" s="56">
        <f t="shared" si="42"/>
        <v>9.2759765408940407</v>
      </c>
      <c r="P43" s="56">
        <f t="shared" si="41"/>
        <v>6.1775296043133761</v>
      </c>
      <c r="Q43" s="27">
        <f t="shared" si="37"/>
        <v>-0.33402919066481696</v>
      </c>
    </row>
    <row r="44" spans="1:17" ht="26.25" customHeight="1" thickBot="1">
      <c r="A44" s="312" t="s">
        <v>43</v>
      </c>
      <c r="B44" s="274">
        <f t="shared" ref="B44:L44" si="43">(B30/B16)*10</f>
        <v>0.38577799956125125</v>
      </c>
      <c r="C44" s="275">
        <f t="shared" si="43"/>
        <v>0.41061305173547746</v>
      </c>
      <c r="D44" s="275">
        <f t="shared" si="43"/>
        <v>0.51338587758541288</v>
      </c>
      <c r="E44" s="275">
        <f t="shared" si="43"/>
        <v>0.63044261057865425</v>
      </c>
      <c r="F44" s="275">
        <f t="shared" si="43"/>
        <v>0.43484418295073668</v>
      </c>
      <c r="G44" s="275">
        <f t="shared" si="43"/>
        <v>0.44912298978382492</v>
      </c>
      <c r="H44" s="275">
        <f t="shared" si="43"/>
        <v>0.46224067272451536</v>
      </c>
      <c r="I44" s="275">
        <f t="shared" si="43"/>
        <v>0.48750597384894989</v>
      </c>
      <c r="J44" s="275">
        <f t="shared" si="43"/>
        <v>0.63765132070643371</v>
      </c>
      <c r="K44" s="275">
        <f t="shared" si="43"/>
        <v>0.51189602727588146</v>
      </c>
      <c r="L44" s="275">
        <f t="shared" si="43"/>
        <v>0.55885878028559821</v>
      </c>
      <c r="M44" s="275">
        <f t="shared" ref="M44:P44" si="44">(M30/M16)*10</f>
        <v>0.47907114389662836</v>
      </c>
      <c r="N44" s="275">
        <f t="shared" ref="N44:O44" si="45">(N30/N16)*10</f>
        <v>0.48601413359922435</v>
      </c>
      <c r="O44" s="275">
        <f t="shared" si="45"/>
        <v>0.50823886602470925</v>
      </c>
      <c r="P44" s="275">
        <f t="shared" si="44"/>
        <v>0.75137714401015065</v>
      </c>
      <c r="Q44" s="234">
        <f t="shared" si="29"/>
        <v>0.4783937125611733</v>
      </c>
    </row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6.25" customHeight="1"/>
  </sheetData>
  <mergeCells count="16">
    <mergeCell ref="Q32:Q34"/>
    <mergeCell ref="A4:A6"/>
    <mergeCell ref="B4:P4"/>
    <mergeCell ref="B5:P5"/>
    <mergeCell ref="B19:P19"/>
    <mergeCell ref="B18:P18"/>
    <mergeCell ref="Q4:Q6"/>
    <mergeCell ref="B32:P32"/>
    <mergeCell ref="A18:A20"/>
    <mergeCell ref="A32:A34"/>
    <mergeCell ref="B33:P33"/>
    <mergeCell ref="S5:Z5"/>
    <mergeCell ref="S4:Z4"/>
    <mergeCell ref="S18:Z18"/>
    <mergeCell ref="S19:Z19"/>
    <mergeCell ref="Q18:Q2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9" id="{B8BC3EC6-1482-416F-9303-18F14E05722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Q7:Q16</xm:sqref>
        </x14:conditionalFormatting>
        <x14:conditionalFormatting xmlns:xm="http://schemas.microsoft.com/office/excel/2006/main">
          <x14:cfRule type="iconSet" priority="1" id="{B4F1427A-4E91-4272-9F25-A83917D637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Q21:Q30</xm:sqref>
        </x14:conditionalFormatting>
        <x14:conditionalFormatting xmlns:xm="http://schemas.microsoft.com/office/excel/2006/main">
          <x14:cfRule type="iconSet" priority="5" id="{A37D7525-67D5-464D-A9BF-9E64686875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Q35:Q44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817EA-5691-40E7-BCE1-34CD66C55959}">
  <sheetPr>
    <pageSetUpPr fitToPage="1"/>
  </sheetPr>
  <dimension ref="A1:AB132"/>
  <sheetViews>
    <sheetView showGridLines="0" topLeftCell="G1" workbookViewId="0">
      <selection activeCell="Z87" sqref="Z87"/>
    </sheetView>
  </sheetViews>
  <sheetFormatPr defaultRowHeight="15"/>
  <cols>
    <col min="1" max="1" width="2.85546875" customWidth="1"/>
    <col min="2" max="2" width="2.28515625" customWidth="1"/>
    <col min="3" max="3" width="22" customWidth="1"/>
    <col min="4" max="6" width="9.140625" customWidth="1"/>
    <col min="19" max="19" width="11" customWidth="1"/>
    <col min="20" max="20" width="1.42578125" customWidth="1"/>
    <col min="21" max="21" width="9.140625" customWidth="1"/>
    <col min="22" max="22" width="9.28515625" bestFit="1" customWidth="1"/>
    <col min="23" max="26" width="9.28515625" customWidth="1"/>
    <col min="27" max="27" width="9.28515625" bestFit="1" customWidth="1"/>
    <col min="28" max="28" width="9.140625" customWidth="1"/>
    <col min="29" max="29" width="11" customWidth="1"/>
    <col min="30" max="30" width="1.42578125" customWidth="1"/>
    <col min="31" max="33" width="9.140625" customWidth="1"/>
    <col min="42" max="42" width="11" customWidth="1"/>
  </cols>
  <sheetData>
    <row r="1" spans="1:28" ht="15.75">
      <c r="A1" s="10" t="s">
        <v>123</v>
      </c>
    </row>
    <row r="3" spans="1:28" ht="15.75" thickBot="1"/>
    <row r="4" spans="1:28">
      <c r="A4" s="495" t="s">
        <v>71</v>
      </c>
      <c r="B4" s="474"/>
      <c r="C4" s="474"/>
      <c r="D4" s="542" t="s">
        <v>18</v>
      </c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4"/>
      <c r="S4" s="518" t="s">
        <v>165</v>
      </c>
      <c r="U4" s="545" t="s">
        <v>111</v>
      </c>
      <c r="V4" s="543"/>
      <c r="W4" s="543"/>
      <c r="X4" s="543"/>
      <c r="Y4" s="543"/>
      <c r="Z4" s="543"/>
      <c r="AA4" s="543"/>
      <c r="AB4" s="546"/>
    </row>
    <row r="5" spans="1:28">
      <c r="A5" s="512"/>
      <c r="B5" s="475"/>
      <c r="C5" s="475"/>
      <c r="D5" s="547" t="s">
        <v>67</v>
      </c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548"/>
      <c r="P5" s="548"/>
      <c r="Q5" s="548"/>
      <c r="R5" s="549"/>
      <c r="S5" s="519"/>
      <c r="U5" s="550" t="s">
        <v>67</v>
      </c>
      <c r="V5" s="548"/>
      <c r="W5" s="548"/>
      <c r="X5" s="548"/>
      <c r="Y5" s="548"/>
      <c r="Z5" s="548"/>
      <c r="AA5" s="548"/>
      <c r="AB5" s="551"/>
    </row>
    <row r="6" spans="1:28" ht="18.75" customHeight="1" thickBot="1">
      <c r="A6" s="512"/>
      <c r="B6" s="475"/>
      <c r="C6" s="475"/>
      <c r="D6" s="61">
        <v>2010</v>
      </c>
      <c r="E6" s="62">
        <v>2011</v>
      </c>
      <c r="F6" s="62">
        <v>2012</v>
      </c>
      <c r="G6" s="59">
        <v>2013</v>
      </c>
      <c r="H6" s="59">
        <v>2014</v>
      </c>
      <c r="I6" s="59">
        <v>2015</v>
      </c>
      <c r="J6" s="59">
        <v>2016</v>
      </c>
      <c r="K6" s="59">
        <v>2017</v>
      </c>
      <c r="L6" s="59">
        <v>2018</v>
      </c>
      <c r="M6" s="59">
        <v>2019</v>
      </c>
      <c r="N6" s="59">
        <v>2020</v>
      </c>
      <c r="O6" s="59">
        <v>2021</v>
      </c>
      <c r="P6" s="59">
        <v>2022</v>
      </c>
      <c r="Q6" s="59">
        <v>2023</v>
      </c>
      <c r="R6" s="60">
        <v>2024</v>
      </c>
      <c r="S6" s="520"/>
      <c r="U6" s="51">
        <v>2010</v>
      </c>
      <c r="V6" s="37">
        <v>2015</v>
      </c>
      <c r="W6" s="37">
        <v>2019</v>
      </c>
      <c r="X6" s="37">
        <v>2020</v>
      </c>
      <c r="Y6" s="37">
        <v>2021</v>
      </c>
      <c r="Z6" s="37">
        <v>2022</v>
      </c>
      <c r="AA6" s="37">
        <v>2023</v>
      </c>
      <c r="AB6" s="272">
        <v>2024</v>
      </c>
    </row>
    <row r="7" spans="1:28" ht="20.100000000000001" customHeight="1" thickBot="1">
      <c r="A7" s="42" t="s">
        <v>44</v>
      </c>
      <c r="B7" s="43"/>
      <c r="C7" s="43"/>
      <c r="D7" s="132">
        <v>1335313.21</v>
      </c>
      <c r="E7" s="138">
        <v>1317692.48</v>
      </c>
      <c r="F7" s="138">
        <v>1053753.44</v>
      </c>
      <c r="G7" s="138">
        <v>1326095.9300000002</v>
      </c>
      <c r="H7" s="138">
        <v>2000741.6800000002</v>
      </c>
      <c r="I7" s="138">
        <v>1784177.11</v>
      </c>
      <c r="J7" s="138">
        <v>1447620.15</v>
      </c>
      <c r="K7" s="138">
        <v>1793291.29</v>
      </c>
      <c r="L7" s="138">
        <v>1591424.97</v>
      </c>
      <c r="M7" s="138">
        <v>2536084.6799999997</v>
      </c>
      <c r="N7" s="138">
        <v>2355622.6999999997</v>
      </c>
      <c r="O7" s="138">
        <v>2578576.8499999996</v>
      </c>
      <c r="P7" s="138">
        <v>2457398.64</v>
      </c>
      <c r="Q7" s="138">
        <v>2398336.41</v>
      </c>
      <c r="R7" s="163">
        <v>1641043.12</v>
      </c>
      <c r="S7" s="28">
        <f t="shared" ref="S7:S36" si="0">(R7-Q7)/Q7</f>
        <v>-0.31575774225935216</v>
      </c>
      <c r="T7" s="2"/>
      <c r="U7" s="288">
        <f>D7/$D$27</f>
        <v>0.99823842899443616</v>
      </c>
      <c r="V7" s="211">
        <f t="shared" ref="V7:V26" si="1">I7/$I$27</f>
        <v>0.99854005437204851</v>
      </c>
      <c r="W7" s="211">
        <f>M7/$M$27</f>
        <v>0.99934177257687318</v>
      </c>
      <c r="X7" s="211">
        <f>N7/$N$27</f>
        <v>0.99942473808989818</v>
      </c>
      <c r="Y7" s="211">
        <f>O7/$O$27</f>
        <v>0.99944536214622781</v>
      </c>
      <c r="Z7" s="211">
        <f>P7/$P$27</f>
        <v>0.99931453345157029</v>
      </c>
      <c r="AA7" s="211">
        <f>Q7/$Q$27</f>
        <v>0.99928745548706122</v>
      </c>
      <c r="AB7" s="289">
        <f>R7/$R$27</f>
        <v>0.99943418651243032</v>
      </c>
    </row>
    <row r="8" spans="1:28" ht="20.100000000000001" customHeight="1">
      <c r="A8" s="69"/>
      <c r="B8" s="68" t="s">
        <v>95</v>
      </c>
      <c r="C8" s="68"/>
      <c r="D8" s="72">
        <v>265879.70000000007</v>
      </c>
      <c r="E8" s="77">
        <v>216417.56999999998</v>
      </c>
      <c r="F8" s="77">
        <v>234615.39</v>
      </c>
      <c r="G8" s="77">
        <v>236869.27999999997</v>
      </c>
      <c r="H8" s="77">
        <v>309227.41999999993</v>
      </c>
      <c r="I8" s="77">
        <v>299833.08000000007</v>
      </c>
      <c r="J8" s="77">
        <v>264532.78999999998</v>
      </c>
      <c r="K8" s="77">
        <v>302195.34999999998</v>
      </c>
      <c r="L8" s="77">
        <v>241490.68000000005</v>
      </c>
      <c r="M8" s="77">
        <v>317916.42999999993</v>
      </c>
      <c r="N8" s="77">
        <v>344253.39</v>
      </c>
      <c r="O8" s="77">
        <v>414593.83999999997</v>
      </c>
      <c r="P8" s="77">
        <v>401324.01</v>
      </c>
      <c r="Q8" s="77">
        <v>417286.02</v>
      </c>
      <c r="R8" s="73">
        <v>460590.04000000004</v>
      </c>
      <c r="S8" s="81">
        <f t="shared" si="0"/>
        <v>0.10377539127718685</v>
      </c>
      <c r="U8" s="290">
        <f t="shared" ref="U8:U26" si="2">D8/$D$27</f>
        <v>0.19876335532508665</v>
      </c>
      <c r="V8" s="291">
        <f t="shared" si="1"/>
        <v>0.16780584075856619</v>
      </c>
      <c r="W8" s="291">
        <f t="shared" ref="W8:W26" si="3">M8/$M$27</f>
        <v>0.12527466893870098</v>
      </c>
      <c r="X8" s="291">
        <f t="shared" ref="X8:X26" si="4">N8/$N$27</f>
        <v>0.14605707193147258</v>
      </c>
      <c r="Y8" s="291">
        <f t="shared" ref="Y8:Y26" si="5">O8/$O$27</f>
        <v>0.16069479975452167</v>
      </c>
      <c r="Z8" s="291">
        <f t="shared" ref="Z8:Z26" si="6">P8/$P$27</f>
        <v>0.16320059321594779</v>
      </c>
      <c r="AA8" s="291">
        <f t="shared" ref="AA8:AA26" si="7">Q8/$Q$27</f>
        <v>0.17386580272786792</v>
      </c>
      <c r="AB8" s="292">
        <f t="shared" ref="AB8:AB26" si="8">R8/$R$27</f>
        <v>0.2805102598054387</v>
      </c>
    </row>
    <row r="9" spans="1:28" ht="20.100000000000001" customHeight="1">
      <c r="A9" s="16"/>
      <c r="C9" t="s">
        <v>46</v>
      </c>
      <c r="D9" s="25">
        <v>95705.14999999998</v>
      </c>
      <c r="E9" s="26">
        <v>93978.62999999999</v>
      </c>
      <c r="F9" s="26">
        <v>112796.71000000002</v>
      </c>
      <c r="G9" s="26">
        <v>103811.83999999998</v>
      </c>
      <c r="H9" s="26">
        <v>113490.23999999998</v>
      </c>
      <c r="I9" s="26">
        <v>115308.75</v>
      </c>
      <c r="J9" s="26">
        <v>129816.12000000001</v>
      </c>
      <c r="K9" s="26">
        <v>165010.53</v>
      </c>
      <c r="L9" s="26">
        <v>148512.28000000006</v>
      </c>
      <c r="M9" s="26">
        <v>185687.19999999998</v>
      </c>
      <c r="N9" s="26">
        <v>205831.27</v>
      </c>
      <c r="O9" s="26">
        <v>254675.47000000003</v>
      </c>
      <c r="P9" s="26">
        <v>257097.66</v>
      </c>
      <c r="Q9" s="26">
        <v>252641.78000000003</v>
      </c>
      <c r="R9" s="66">
        <v>321258.70000000007</v>
      </c>
      <c r="S9" s="208">
        <f t="shared" si="0"/>
        <v>0.27159767477889063</v>
      </c>
      <c r="U9" s="220">
        <f t="shared" si="2"/>
        <v>7.1546179478503655E-2</v>
      </c>
      <c r="V9" s="214">
        <f t="shared" si="1"/>
        <v>6.4534179285919063E-2</v>
      </c>
      <c r="W9" s="214">
        <f t="shared" si="3"/>
        <v>7.3169865760490449E-2</v>
      </c>
      <c r="X9" s="214">
        <f t="shared" si="4"/>
        <v>8.7328443179997009E-2</v>
      </c>
      <c r="Y9" s="214">
        <f t="shared" si="5"/>
        <v>9.8711123286440286E-2</v>
      </c>
      <c r="Z9" s="214">
        <f t="shared" si="6"/>
        <v>0.10455016291308374</v>
      </c>
      <c r="AA9" s="214">
        <f t="shared" si="7"/>
        <v>0.10526536662382653</v>
      </c>
      <c r="AB9" s="225">
        <f t="shared" si="8"/>
        <v>0.19565416873052119</v>
      </c>
    </row>
    <row r="10" spans="1:28" ht="20.100000000000001" customHeight="1">
      <c r="A10" s="16"/>
      <c r="C10" t="s">
        <v>47</v>
      </c>
      <c r="D10" s="25">
        <v>170174.5500000001</v>
      </c>
      <c r="E10" s="26">
        <v>122438.93999999999</v>
      </c>
      <c r="F10" s="26">
        <v>121818.67999999998</v>
      </c>
      <c r="G10" s="26">
        <v>133057.43999999997</v>
      </c>
      <c r="H10" s="26">
        <v>195737.17999999996</v>
      </c>
      <c r="I10" s="26">
        <v>184524.33000000005</v>
      </c>
      <c r="J10" s="26">
        <v>134716.66999999998</v>
      </c>
      <c r="K10" s="26">
        <v>137184.81999999998</v>
      </c>
      <c r="L10" s="26">
        <v>92978.400000000009</v>
      </c>
      <c r="M10" s="26">
        <v>132229.22999999998</v>
      </c>
      <c r="N10" s="26">
        <v>138422.12</v>
      </c>
      <c r="O10" s="26">
        <v>159918.36999999997</v>
      </c>
      <c r="P10" s="26">
        <v>144226.35000000003</v>
      </c>
      <c r="Q10" s="26">
        <v>164644.24</v>
      </c>
      <c r="R10" s="66">
        <v>139331.34</v>
      </c>
      <c r="S10" s="208">
        <f t="shared" si="0"/>
        <v>-0.15374300370301441</v>
      </c>
      <c r="U10" s="220">
        <f t="shared" si="2"/>
        <v>0.12721717584658301</v>
      </c>
      <c r="V10" s="214">
        <f t="shared" si="1"/>
        <v>0.1032716614726471</v>
      </c>
      <c r="W10" s="214">
        <f t="shared" si="3"/>
        <v>5.2104803178210535E-2</v>
      </c>
      <c r="X10" s="214">
        <f t="shared" si="4"/>
        <v>5.8728628751475553E-2</v>
      </c>
      <c r="Y10" s="214">
        <f t="shared" si="5"/>
        <v>6.1983676468081395E-2</v>
      </c>
      <c r="Z10" s="214">
        <f t="shared" si="6"/>
        <v>5.865043030286405E-2</v>
      </c>
      <c r="AA10" s="214">
        <f t="shared" si="7"/>
        <v>6.8600436104041387E-2</v>
      </c>
      <c r="AB10" s="225">
        <f t="shared" si="8"/>
        <v>8.4856091074917539E-2</v>
      </c>
    </row>
    <row r="11" spans="1:28" ht="20.100000000000001" customHeight="1">
      <c r="A11" s="260"/>
      <c r="B11" s="554" t="s">
        <v>103</v>
      </c>
      <c r="C11" s="555"/>
      <c r="D11" s="133"/>
      <c r="E11" s="78"/>
      <c r="F11" s="78"/>
      <c r="G11" s="78"/>
      <c r="H11" s="78"/>
      <c r="I11" s="78"/>
      <c r="J11" s="78"/>
      <c r="K11" s="78">
        <v>101758.79000000001</v>
      </c>
      <c r="L11" s="78">
        <v>74020.899999999994</v>
      </c>
      <c r="M11" s="78">
        <v>81623.56</v>
      </c>
      <c r="N11" s="78">
        <v>24873.33</v>
      </c>
      <c r="O11" s="78">
        <v>6879.45</v>
      </c>
      <c r="P11" s="78">
        <v>13293.710000000001</v>
      </c>
      <c r="Q11" s="78">
        <v>4895.51</v>
      </c>
      <c r="R11" s="74">
        <v>7297.66</v>
      </c>
      <c r="S11" s="83">
        <f t="shared" si="0"/>
        <v>0.49068432093898279</v>
      </c>
      <c r="U11" s="223">
        <f t="shared" si="2"/>
        <v>0</v>
      </c>
      <c r="V11" s="217">
        <f t="shared" si="1"/>
        <v>0</v>
      </c>
      <c r="W11" s="217">
        <f t="shared" si="3"/>
        <v>3.216368671665757E-2</v>
      </c>
      <c r="X11" s="217">
        <f t="shared" si="4"/>
        <v>1.055305729592163E-2</v>
      </c>
      <c r="Y11" s="217">
        <f t="shared" si="5"/>
        <v>2.6664454063553963E-3</v>
      </c>
      <c r="Z11" s="217">
        <f t="shared" si="6"/>
        <v>5.4059595338957602E-3</v>
      </c>
      <c r="AA11" s="217">
        <f t="shared" si="7"/>
        <v>2.0397562705606687E-3</v>
      </c>
      <c r="AB11" s="293">
        <f t="shared" si="8"/>
        <v>4.4444480444513256E-3</v>
      </c>
    </row>
    <row r="12" spans="1:28" ht="20.100000000000001" customHeight="1">
      <c r="A12" s="16"/>
      <c r="C12" t="s">
        <v>46</v>
      </c>
      <c r="D12" s="25"/>
      <c r="E12" s="26"/>
      <c r="F12" s="26"/>
      <c r="G12" s="26"/>
      <c r="H12" s="26"/>
      <c r="I12" s="26"/>
      <c r="J12" s="26"/>
      <c r="K12" s="26">
        <v>60800.5</v>
      </c>
      <c r="L12" s="26">
        <v>48700.33</v>
      </c>
      <c r="M12" s="26">
        <v>48162.310000000005</v>
      </c>
      <c r="N12" s="26">
        <v>8604.5600000000013</v>
      </c>
      <c r="O12" s="26">
        <v>6458.5199999999995</v>
      </c>
      <c r="P12" s="26">
        <v>4449.51</v>
      </c>
      <c r="Q12" s="26">
        <v>305.13</v>
      </c>
      <c r="R12" s="66">
        <v>6657.7699999999995</v>
      </c>
      <c r="S12" s="208">
        <f t="shared" si="0"/>
        <v>20.819454003211746</v>
      </c>
      <c r="U12" s="220">
        <f t="shared" si="2"/>
        <v>0</v>
      </c>
      <c r="V12" s="214">
        <f t="shared" si="1"/>
        <v>0</v>
      </c>
      <c r="W12" s="214">
        <f t="shared" si="3"/>
        <v>1.8978312761542677E-2</v>
      </c>
      <c r="X12" s="214">
        <f t="shared" si="4"/>
        <v>3.6506738215669327E-3</v>
      </c>
      <c r="Y12" s="214">
        <f t="shared" si="5"/>
        <v>2.5032947380756389E-3</v>
      </c>
      <c r="Z12" s="214">
        <f t="shared" si="6"/>
        <v>1.8094174617668448E-3</v>
      </c>
      <c r="AA12" s="214">
        <f t="shared" si="7"/>
        <v>1.2713503411006756E-4</v>
      </c>
      <c r="AB12" s="225">
        <f t="shared" si="8"/>
        <v>4.054739855913635E-3</v>
      </c>
    </row>
    <row r="13" spans="1:28" ht="20.100000000000001" customHeight="1">
      <c r="A13" s="16"/>
      <c r="C13" t="s">
        <v>47</v>
      </c>
      <c r="D13" s="25"/>
      <c r="E13" s="26"/>
      <c r="F13" s="26"/>
      <c r="G13" s="26"/>
      <c r="H13" s="26"/>
      <c r="I13" s="26"/>
      <c r="J13" s="26"/>
      <c r="K13" s="26">
        <v>40958.29</v>
      </c>
      <c r="L13" s="26">
        <v>25320.57</v>
      </c>
      <c r="M13" s="26">
        <v>33461.25</v>
      </c>
      <c r="N13" s="26">
        <v>16268.77</v>
      </c>
      <c r="O13" s="26">
        <v>420.93</v>
      </c>
      <c r="P13" s="26">
        <v>8844.2000000000007</v>
      </c>
      <c r="Q13" s="26">
        <v>4590.38</v>
      </c>
      <c r="R13" s="66">
        <v>639.89</v>
      </c>
      <c r="S13" s="208">
        <f t="shared" si="0"/>
        <v>-0.86060195452228361</v>
      </c>
      <c r="U13" s="220">
        <f t="shared" si="2"/>
        <v>0</v>
      </c>
      <c r="V13" s="214">
        <f t="shared" si="1"/>
        <v>0</v>
      </c>
      <c r="W13" s="214">
        <f t="shared" si="3"/>
        <v>1.3185373955114899E-2</v>
      </c>
      <c r="X13" s="214">
        <f t="shared" si="4"/>
        <v>6.9023834743546985E-3</v>
      </c>
      <c r="Y13" s="214">
        <f t="shared" si="5"/>
        <v>1.6315066827975739E-4</v>
      </c>
      <c r="Z13" s="214">
        <f t="shared" si="6"/>
        <v>3.5965420721289151E-3</v>
      </c>
      <c r="AA13" s="214">
        <f t="shared" si="7"/>
        <v>1.9126212364506013E-3</v>
      </c>
      <c r="AB13" s="225">
        <f t="shared" si="8"/>
        <v>3.8970818853768997E-4</v>
      </c>
    </row>
    <row r="14" spans="1:28" ht="20.100000000000001" customHeight="1">
      <c r="A14" s="70"/>
      <c r="B14" s="71" t="s">
        <v>104</v>
      </c>
      <c r="C14" s="71"/>
      <c r="D14" s="133">
        <v>1069433.51</v>
      </c>
      <c r="E14" s="78">
        <v>1101274.9100000001</v>
      </c>
      <c r="F14" s="78">
        <v>819138.05</v>
      </c>
      <c r="G14" s="78">
        <v>1089226.6500000001</v>
      </c>
      <c r="H14" s="78">
        <v>1691514.2600000002</v>
      </c>
      <c r="I14" s="78">
        <v>1484344.03</v>
      </c>
      <c r="J14" s="78">
        <v>1183087.3599999999</v>
      </c>
      <c r="K14" s="78">
        <v>1389337.1500000001</v>
      </c>
      <c r="L14" s="78">
        <v>1275913.3899999999</v>
      </c>
      <c r="M14" s="78">
        <v>2136544.69</v>
      </c>
      <c r="N14" s="78">
        <v>1986495.9799999997</v>
      </c>
      <c r="O14" s="78">
        <v>2157103.5599999996</v>
      </c>
      <c r="P14" s="78">
        <v>2042780.92</v>
      </c>
      <c r="Q14" s="78">
        <v>1976154.88</v>
      </c>
      <c r="R14" s="74">
        <v>1173155.42</v>
      </c>
      <c r="S14" s="83">
        <f t="shared" si="0"/>
        <v>-0.40634439543524037</v>
      </c>
      <c r="U14" s="223">
        <f t="shared" si="2"/>
        <v>0.79947507366934956</v>
      </c>
      <c r="V14" s="217">
        <f t="shared" si="1"/>
        <v>0.83073421361348232</v>
      </c>
      <c r="W14" s="217">
        <f t="shared" si="3"/>
        <v>0.84190341692151471</v>
      </c>
      <c r="X14" s="217">
        <f t="shared" si="4"/>
        <v>0.84281460886250403</v>
      </c>
      <c r="Y14" s="217">
        <f t="shared" si="5"/>
        <v>0.83608411698535079</v>
      </c>
      <c r="Z14" s="217">
        <f t="shared" si="6"/>
        <v>0.83070798070172669</v>
      </c>
      <c r="AA14" s="217">
        <f t="shared" si="7"/>
        <v>0.82338189648863258</v>
      </c>
      <c r="AB14" s="293">
        <f t="shared" si="8"/>
        <v>0.71447947866254014</v>
      </c>
    </row>
    <row r="15" spans="1:28" ht="20.100000000000001" customHeight="1">
      <c r="A15" s="16"/>
      <c r="C15" t="s">
        <v>46</v>
      </c>
      <c r="D15" s="25">
        <v>316999.32000000007</v>
      </c>
      <c r="E15" s="26">
        <v>357580.35</v>
      </c>
      <c r="F15" s="26">
        <v>241104.02000000002</v>
      </c>
      <c r="G15" s="26">
        <v>418292.82</v>
      </c>
      <c r="H15" s="26">
        <v>635351.56000000017</v>
      </c>
      <c r="I15" s="26">
        <v>541776.41</v>
      </c>
      <c r="J15" s="26">
        <v>422505.72000000003</v>
      </c>
      <c r="K15" s="26">
        <v>508787.93</v>
      </c>
      <c r="L15" s="26">
        <v>418535.06</v>
      </c>
      <c r="M15" s="26">
        <v>625146.30999999994</v>
      </c>
      <c r="N15" s="26">
        <v>571767.27</v>
      </c>
      <c r="O15" s="26">
        <v>607170.73</v>
      </c>
      <c r="P15" s="26">
        <v>771613.92</v>
      </c>
      <c r="Q15" s="26">
        <v>898772.35</v>
      </c>
      <c r="R15" s="66">
        <v>594825.36</v>
      </c>
      <c r="S15" s="208">
        <f t="shared" si="0"/>
        <v>-0.3381801743233423</v>
      </c>
      <c r="U15" s="220">
        <f t="shared" si="2"/>
        <v>0.23697878581543025</v>
      </c>
      <c r="V15" s="214">
        <f t="shared" si="1"/>
        <v>0.3032128609131709</v>
      </c>
      <c r="W15" s="214">
        <f t="shared" si="3"/>
        <v>0.24633831294438144</v>
      </c>
      <c r="X15" s="214">
        <f t="shared" si="4"/>
        <v>0.24258483927333788</v>
      </c>
      <c r="Y15" s="214">
        <f t="shared" si="5"/>
        <v>0.23533677894046073</v>
      </c>
      <c r="Z15" s="214">
        <f t="shared" si="6"/>
        <v>0.31378100073724191</v>
      </c>
      <c r="AA15" s="214">
        <f t="shared" si="7"/>
        <v>0.37448121579141863</v>
      </c>
      <c r="AB15" s="225">
        <f t="shared" si="8"/>
        <v>0.36226275381999923</v>
      </c>
    </row>
    <row r="16" spans="1:28" ht="20.100000000000001" customHeight="1" thickBot="1">
      <c r="A16" s="16"/>
      <c r="C16" t="s">
        <v>47</v>
      </c>
      <c r="D16" s="25">
        <v>752434.19</v>
      </c>
      <c r="E16" s="26">
        <v>743694.56000000017</v>
      </c>
      <c r="F16" s="26">
        <v>578034.03</v>
      </c>
      <c r="G16" s="26">
        <v>670933.83000000007</v>
      </c>
      <c r="H16" s="26">
        <v>1056162.7</v>
      </c>
      <c r="I16" s="26">
        <v>942567.62</v>
      </c>
      <c r="J16" s="26">
        <v>760581.6399999999</v>
      </c>
      <c r="K16" s="26">
        <v>880549.22000000009</v>
      </c>
      <c r="L16" s="26">
        <v>857378.32999999984</v>
      </c>
      <c r="M16" s="26">
        <v>1511398.3800000001</v>
      </c>
      <c r="N16" s="26">
        <v>1414728.7099999997</v>
      </c>
      <c r="O16" s="26">
        <v>1549932.8299999998</v>
      </c>
      <c r="P16" s="26">
        <v>1271167</v>
      </c>
      <c r="Q16" s="26">
        <v>1077382.53</v>
      </c>
      <c r="R16" s="66">
        <v>578330.05999999994</v>
      </c>
      <c r="S16" s="208">
        <f t="shared" si="0"/>
        <v>-0.46320824415075679</v>
      </c>
      <c r="U16" s="220">
        <f t="shared" si="2"/>
        <v>0.56249628785391936</v>
      </c>
      <c r="V16" s="214">
        <f t="shared" si="1"/>
        <v>0.52752135270031142</v>
      </c>
      <c r="W16" s="214">
        <f t="shared" si="3"/>
        <v>0.59556510397713336</v>
      </c>
      <c r="X16" s="214">
        <f t="shared" si="4"/>
        <v>0.60022976958916607</v>
      </c>
      <c r="Y16" s="214">
        <f t="shared" si="5"/>
        <v>0.60074733804489011</v>
      </c>
      <c r="Z16" s="214">
        <f t="shared" si="6"/>
        <v>0.51692697996448478</v>
      </c>
      <c r="AA16" s="214">
        <f t="shared" si="7"/>
        <v>0.44890068069721395</v>
      </c>
      <c r="AB16" s="225">
        <f t="shared" si="8"/>
        <v>0.35221672484254096</v>
      </c>
    </row>
    <row r="17" spans="1:28" ht="20.100000000000001" customHeight="1" thickBot="1">
      <c r="A17" s="42" t="s">
        <v>49</v>
      </c>
      <c r="B17" s="43"/>
      <c r="C17" s="43"/>
      <c r="D17" s="132">
        <v>2356.4</v>
      </c>
      <c r="E17" s="138">
        <v>2230.0099999999998</v>
      </c>
      <c r="F17" s="138">
        <v>2863.91</v>
      </c>
      <c r="G17" s="138">
        <v>3212.0099999999993</v>
      </c>
      <c r="H17" s="138">
        <v>2269.6799999999998</v>
      </c>
      <c r="I17" s="138">
        <v>2608.6099999999997</v>
      </c>
      <c r="J17" s="138">
        <v>1917.6799999999994</v>
      </c>
      <c r="K17" s="138">
        <v>1381.41</v>
      </c>
      <c r="L17" s="138">
        <v>1416.0899999999997</v>
      </c>
      <c r="M17" s="138">
        <v>1670.4199999999998</v>
      </c>
      <c r="N17" s="138">
        <v>1355.8799999999997</v>
      </c>
      <c r="O17" s="138">
        <v>1430.9699999999998</v>
      </c>
      <c r="P17" s="138">
        <v>1685.6199999999994</v>
      </c>
      <c r="Q17" s="138">
        <v>1710.1399999999996</v>
      </c>
      <c r="R17" s="163">
        <v>929.04999999999961</v>
      </c>
      <c r="S17" s="28">
        <f t="shared" si="0"/>
        <v>-0.45674038382822468</v>
      </c>
      <c r="T17" s="2"/>
      <c r="U17" s="288">
        <f t="shared" si="2"/>
        <v>1.7615710055639228E-3</v>
      </c>
      <c r="V17" s="211">
        <f t="shared" si="1"/>
        <v>1.4599456279514027E-3</v>
      </c>
      <c r="W17" s="211">
        <f t="shared" si="3"/>
        <v>6.5822742312684156E-4</v>
      </c>
      <c r="X17" s="211">
        <f t="shared" si="4"/>
        <v>5.7526191010187286E-4</v>
      </c>
      <c r="Y17" s="211">
        <f t="shared" si="5"/>
        <v>5.5463785377208663E-4</v>
      </c>
      <c r="Z17" s="211">
        <f t="shared" si="6"/>
        <v>6.8546654842969849E-4</v>
      </c>
      <c r="AA17" s="211">
        <f t="shared" si="7"/>
        <v>7.1254451293871761E-4</v>
      </c>
      <c r="AB17" s="289">
        <f t="shared" si="8"/>
        <v>5.6581348756964587E-4</v>
      </c>
    </row>
    <row r="18" spans="1:28" ht="20.100000000000001" customHeight="1">
      <c r="A18" s="69"/>
      <c r="B18" s="68" t="s">
        <v>95</v>
      </c>
      <c r="C18" s="68"/>
      <c r="D18" s="72">
        <v>1940.75</v>
      </c>
      <c r="E18" s="77">
        <v>2229.9499999999998</v>
      </c>
      <c r="F18" s="77">
        <v>2373.7599999999998</v>
      </c>
      <c r="G18" s="77">
        <v>1855.1099999999997</v>
      </c>
      <c r="H18" s="77">
        <v>1549.3999999999999</v>
      </c>
      <c r="I18" s="77">
        <v>1797.7299999999998</v>
      </c>
      <c r="J18" s="77">
        <v>1187.9999999999995</v>
      </c>
      <c r="K18" s="77">
        <v>1380.98</v>
      </c>
      <c r="L18" s="77">
        <v>1415.2599999999998</v>
      </c>
      <c r="M18" s="77">
        <v>1661.4799999999998</v>
      </c>
      <c r="N18" s="77">
        <v>1291.4699999999996</v>
      </c>
      <c r="O18" s="77">
        <v>1238.4199999999998</v>
      </c>
      <c r="P18" s="77">
        <v>1661.8999999999996</v>
      </c>
      <c r="Q18" s="77">
        <v>1465.2999999999997</v>
      </c>
      <c r="R18" s="73">
        <v>912.63999999999965</v>
      </c>
      <c r="S18" s="81">
        <f t="shared" si="0"/>
        <v>-0.37716508564799028</v>
      </c>
      <c r="U18" s="290">
        <f t="shared" si="2"/>
        <v>1.4508440540859713E-3</v>
      </c>
      <c r="V18" s="291">
        <f t="shared" si="1"/>
        <v>1.0061251217073749E-3</v>
      </c>
      <c r="W18" s="291">
        <f t="shared" si="3"/>
        <v>6.5470462457153575E-4</v>
      </c>
      <c r="X18" s="291">
        <f t="shared" si="4"/>
        <v>5.4793455102167276E-4</v>
      </c>
      <c r="Y18" s="291">
        <f t="shared" si="5"/>
        <v>4.8000629703517716E-4</v>
      </c>
      <c r="Z18" s="291">
        <f t="shared" si="6"/>
        <v>6.7582068131329489E-4</v>
      </c>
      <c r="AA18" s="291">
        <f t="shared" si="7"/>
        <v>6.1052982493193706E-4</v>
      </c>
      <c r="AB18" s="292">
        <f t="shared" si="8"/>
        <v>5.5581940831554992E-4</v>
      </c>
    </row>
    <row r="19" spans="1:28" ht="20.100000000000001" customHeight="1">
      <c r="A19" s="16"/>
      <c r="C19" t="s">
        <v>46</v>
      </c>
      <c r="D19" s="25">
        <v>801.0200000000001</v>
      </c>
      <c r="E19" s="26">
        <v>1172.28</v>
      </c>
      <c r="F19" s="26">
        <v>903.95</v>
      </c>
      <c r="G19" s="26">
        <v>890.94999999999993</v>
      </c>
      <c r="H19" s="26">
        <v>748.65999999999985</v>
      </c>
      <c r="I19" s="26">
        <v>1098.1299999999999</v>
      </c>
      <c r="J19" s="26">
        <v>653.67999999999984</v>
      </c>
      <c r="K19" s="26">
        <v>553.47</v>
      </c>
      <c r="L19" s="26">
        <v>738.95</v>
      </c>
      <c r="M19" s="26">
        <v>901.49999999999977</v>
      </c>
      <c r="N19" s="26">
        <v>511.34999999999985</v>
      </c>
      <c r="O19" s="26">
        <v>488.69</v>
      </c>
      <c r="P19" s="26">
        <v>793.16000000000008</v>
      </c>
      <c r="Q19" s="26">
        <v>732.57999999999981</v>
      </c>
      <c r="R19" s="66">
        <v>480.34999999999985</v>
      </c>
      <c r="S19" s="27">
        <f t="shared" si="0"/>
        <v>-0.3443036937945344</v>
      </c>
      <c r="U19" s="220">
        <f t="shared" si="2"/>
        <v>5.9881752116653091E-4</v>
      </c>
      <c r="V19" s="214">
        <f t="shared" si="1"/>
        <v>6.1458404760476805E-4</v>
      </c>
      <c r="W19" s="214">
        <f t="shared" si="3"/>
        <v>3.5523522344610789E-4</v>
      </c>
      <c r="X19" s="214">
        <f t="shared" si="4"/>
        <v>2.1695148370843486E-4</v>
      </c>
      <c r="Y19" s="214">
        <f t="shared" si="5"/>
        <v>1.8941415456639974E-4</v>
      </c>
      <c r="Z19" s="214">
        <f t="shared" si="6"/>
        <v>3.2254283145222526E-4</v>
      </c>
      <c r="AA19" s="214">
        <f t="shared" si="7"/>
        <v>3.0523574636500268E-4</v>
      </c>
      <c r="AB19" s="225">
        <f t="shared" si="8"/>
        <v>2.9254454416240188E-4</v>
      </c>
    </row>
    <row r="20" spans="1:28" ht="20.100000000000001" customHeight="1">
      <c r="A20" s="16"/>
      <c r="C20" t="s">
        <v>47</v>
      </c>
      <c r="D20" s="25">
        <v>1139.73</v>
      </c>
      <c r="E20" s="26">
        <v>1057.67</v>
      </c>
      <c r="F20" s="26">
        <v>1469.8099999999997</v>
      </c>
      <c r="G20" s="26">
        <v>964.15999999999974</v>
      </c>
      <c r="H20" s="26">
        <v>800.74</v>
      </c>
      <c r="I20" s="26">
        <v>699.59999999999991</v>
      </c>
      <c r="J20" s="26">
        <v>534.31999999999971</v>
      </c>
      <c r="K20" s="26">
        <v>827.51</v>
      </c>
      <c r="L20" s="26">
        <v>676.30999999999972</v>
      </c>
      <c r="M20" s="26">
        <v>759.98</v>
      </c>
      <c r="N20" s="26">
        <v>780.11999999999966</v>
      </c>
      <c r="O20" s="26">
        <v>749.72999999999979</v>
      </c>
      <c r="P20" s="26">
        <v>868.73999999999955</v>
      </c>
      <c r="Q20" s="26">
        <v>732.7199999999998</v>
      </c>
      <c r="R20" s="66">
        <v>432.28999999999985</v>
      </c>
      <c r="S20" s="27">
        <f t="shared" si="0"/>
        <v>-0.4100201987116498</v>
      </c>
      <c r="U20" s="220">
        <f t="shared" si="2"/>
        <v>8.5202653291944054E-4</v>
      </c>
      <c r="V20" s="214">
        <f t="shared" si="1"/>
        <v>3.9154107410260689E-4</v>
      </c>
      <c r="W20" s="214">
        <f t="shared" si="3"/>
        <v>2.9946940112542781E-4</v>
      </c>
      <c r="X20" s="214">
        <f t="shared" si="4"/>
        <v>3.3098306731323785E-4</v>
      </c>
      <c r="Y20" s="214">
        <f t="shared" si="5"/>
        <v>2.9059214246877744E-4</v>
      </c>
      <c r="Z20" s="214">
        <f t="shared" si="6"/>
        <v>3.5327784986106963E-4</v>
      </c>
      <c r="AA20" s="214">
        <f t="shared" si="7"/>
        <v>3.0529407856693432E-4</v>
      </c>
      <c r="AB20" s="225">
        <f t="shared" si="8"/>
        <v>2.632748641531481E-4</v>
      </c>
    </row>
    <row r="21" spans="1:28" ht="20.100000000000001" customHeight="1">
      <c r="A21" s="70"/>
      <c r="B21" s="554" t="s">
        <v>103</v>
      </c>
      <c r="C21" s="555"/>
      <c r="D21" s="133"/>
      <c r="E21" s="78"/>
      <c r="F21" s="78"/>
      <c r="G21" s="78"/>
      <c r="H21" s="78"/>
      <c r="I21" s="78"/>
      <c r="J21" s="78"/>
      <c r="K21" s="78">
        <v>0.26</v>
      </c>
      <c r="L21" s="143"/>
      <c r="M21" s="143">
        <v>0.24</v>
      </c>
      <c r="N21" s="143">
        <v>0.7</v>
      </c>
      <c r="O21" s="143">
        <v>190.09</v>
      </c>
      <c r="P21" s="143">
        <v>21.14</v>
      </c>
      <c r="Q21" s="143">
        <v>0.75</v>
      </c>
      <c r="R21" s="164">
        <v>0.51</v>
      </c>
      <c r="S21" s="83">
        <f t="shared" si="0"/>
        <v>-0.32</v>
      </c>
      <c r="U21" s="223">
        <f t="shared" si="2"/>
        <v>0</v>
      </c>
      <c r="V21" s="217">
        <f t="shared" si="1"/>
        <v>0</v>
      </c>
      <c r="W21" s="217">
        <f t="shared" si="3"/>
        <v>9.4571773296800787E-8</v>
      </c>
      <c r="X21" s="217">
        <f t="shared" si="4"/>
        <v>2.9699039522030789E-7</v>
      </c>
      <c r="Y21" s="217">
        <f t="shared" si="5"/>
        <v>7.3678071254838301E-5</v>
      </c>
      <c r="Z21" s="217">
        <f t="shared" si="6"/>
        <v>8.5966960725453134E-6</v>
      </c>
      <c r="AA21" s="217">
        <f t="shared" si="7"/>
        <v>3.12493938919643E-7</v>
      </c>
      <c r="AB21" s="241">
        <f t="shared" si="8"/>
        <v>3.1060209747647549E-7</v>
      </c>
    </row>
    <row r="22" spans="1:28" ht="20.100000000000001" customHeight="1">
      <c r="A22" s="16"/>
      <c r="C22" t="s">
        <v>46</v>
      </c>
      <c r="D22" s="25"/>
      <c r="E22" s="26"/>
      <c r="F22" s="26"/>
      <c r="G22" s="26"/>
      <c r="H22" s="26"/>
      <c r="I22" s="26"/>
      <c r="J22" s="26"/>
      <c r="K22" s="26"/>
      <c r="L22" s="142"/>
      <c r="M22" s="142">
        <v>0.03</v>
      </c>
      <c r="N22" s="142"/>
      <c r="O22" s="142">
        <v>4.8</v>
      </c>
      <c r="P22" s="142">
        <v>9.6</v>
      </c>
      <c r="Q22" s="142"/>
      <c r="R22" s="66">
        <v>0.28000000000000003</v>
      </c>
      <c r="S22" s="27" t="e">
        <f>(R22-Q22)/Q22</f>
        <v>#DIV/0!</v>
      </c>
      <c r="U22" s="220">
        <f t="shared" si="2"/>
        <v>0</v>
      </c>
      <c r="V22" s="214">
        <f t="shared" si="1"/>
        <v>0</v>
      </c>
      <c r="W22" s="214">
        <f t="shared" si="3"/>
        <v>1.1821471662100098E-8</v>
      </c>
      <c r="X22" s="214">
        <f t="shared" si="4"/>
        <v>0</v>
      </c>
      <c r="Y22" s="214">
        <f t="shared" si="5"/>
        <v>1.8604594772119722E-6</v>
      </c>
      <c r="Z22" s="214">
        <f t="shared" si="6"/>
        <v>3.9038922562173604E-6</v>
      </c>
      <c r="AA22" s="214">
        <f t="shared" si="7"/>
        <v>0</v>
      </c>
      <c r="AB22" s="225">
        <f t="shared" si="8"/>
        <v>1.7052664175179047E-7</v>
      </c>
    </row>
    <row r="23" spans="1:28" ht="20.100000000000001" customHeight="1">
      <c r="A23" s="16"/>
      <c r="C23" t="s">
        <v>47</v>
      </c>
      <c r="D23" s="25"/>
      <c r="E23" s="26"/>
      <c r="F23" s="26"/>
      <c r="G23" s="26"/>
      <c r="H23" s="26"/>
      <c r="I23" s="26"/>
      <c r="J23" s="26"/>
      <c r="K23" s="26">
        <v>0.26</v>
      </c>
      <c r="L23" s="142"/>
      <c r="M23" s="142">
        <v>0.21</v>
      </c>
      <c r="N23" s="142">
        <v>0.7</v>
      </c>
      <c r="O23" s="142">
        <v>185.29</v>
      </c>
      <c r="P23" s="142">
        <v>11.540000000000001</v>
      </c>
      <c r="Q23" s="142">
        <v>0.75</v>
      </c>
      <c r="R23" s="66">
        <v>0.23</v>
      </c>
      <c r="S23" s="27">
        <f t="shared" si="0"/>
        <v>-0.69333333333333336</v>
      </c>
      <c r="U23" s="220">
        <f t="shared" si="2"/>
        <v>0</v>
      </c>
      <c r="V23" s="214">
        <f t="shared" si="1"/>
        <v>0</v>
      </c>
      <c r="W23" s="214">
        <f t="shared" si="3"/>
        <v>8.275030163470069E-8</v>
      </c>
      <c r="X23" s="214">
        <f t="shared" si="4"/>
        <v>2.9699039522030789E-7</v>
      </c>
      <c r="Y23" s="214">
        <f t="shared" si="5"/>
        <v>7.1817611777626314E-5</v>
      </c>
      <c r="Z23" s="214">
        <f t="shared" si="6"/>
        <v>4.692803816327953E-6</v>
      </c>
      <c r="AA23" s="214">
        <f t="shared" si="7"/>
        <v>3.12493938919643E-7</v>
      </c>
      <c r="AB23" s="225">
        <f t="shared" si="8"/>
        <v>1.4007545572468502E-7</v>
      </c>
    </row>
    <row r="24" spans="1:28" ht="20.100000000000001" customHeight="1">
      <c r="A24" s="70"/>
      <c r="B24" s="71" t="s">
        <v>104</v>
      </c>
      <c r="C24" s="71"/>
      <c r="D24" s="133">
        <v>415.65000000000003</v>
      </c>
      <c r="E24" s="78">
        <v>0.06</v>
      </c>
      <c r="F24" s="78">
        <v>490.15</v>
      </c>
      <c r="G24" s="78">
        <v>1356.8999999999999</v>
      </c>
      <c r="H24" s="143">
        <v>720.28</v>
      </c>
      <c r="I24" s="78">
        <v>810.88</v>
      </c>
      <c r="J24" s="143">
        <v>729.68</v>
      </c>
      <c r="K24" s="78">
        <v>0.16999999999999998</v>
      </c>
      <c r="L24" s="78">
        <v>0.83000000000000007</v>
      </c>
      <c r="M24" s="78">
        <v>8.7000000000000011</v>
      </c>
      <c r="N24" s="78">
        <v>63.71</v>
      </c>
      <c r="O24" s="78">
        <v>2.4599999999999991</v>
      </c>
      <c r="P24" s="78">
        <v>2.58</v>
      </c>
      <c r="Q24" s="78">
        <v>244.08999999999997</v>
      </c>
      <c r="R24" s="74">
        <v>15.899999999999999</v>
      </c>
      <c r="S24" s="83">
        <f t="shared" si="0"/>
        <v>-0.93486009258879921</v>
      </c>
      <c r="U24" s="223">
        <f t="shared" si="2"/>
        <v>3.1072695147795132E-4</v>
      </c>
      <c r="V24" s="217">
        <f t="shared" si="1"/>
        <v>4.5382050624402789E-4</v>
      </c>
      <c r="W24" s="217">
        <f t="shared" si="3"/>
        <v>3.4282267820090294E-6</v>
      </c>
      <c r="X24" s="217">
        <f t="shared" si="4"/>
        <v>2.7030368684979739E-5</v>
      </c>
      <c r="Y24" s="217">
        <f t="shared" si="5"/>
        <v>9.5348548207113543E-7</v>
      </c>
      <c r="Z24" s="217">
        <f t="shared" si="6"/>
        <v>1.0491710438584157E-6</v>
      </c>
      <c r="AA24" s="217">
        <f t="shared" si="7"/>
        <v>1.0170219406786087E-4</v>
      </c>
      <c r="AB24" s="293">
        <f t="shared" si="8"/>
        <v>9.6834771566195278E-6</v>
      </c>
    </row>
    <row r="25" spans="1:28" ht="20.100000000000001" customHeight="1">
      <c r="A25" s="16"/>
      <c r="C25" t="s">
        <v>46</v>
      </c>
      <c r="D25" s="25">
        <v>235.12</v>
      </c>
      <c r="E25" s="26">
        <v>0.06</v>
      </c>
      <c r="F25" s="26">
        <v>5</v>
      </c>
      <c r="G25" s="26">
        <v>240</v>
      </c>
      <c r="H25" s="142">
        <v>240</v>
      </c>
      <c r="I25" s="26">
        <v>243.27</v>
      </c>
      <c r="J25" s="142">
        <v>7.51</v>
      </c>
      <c r="K25" s="26"/>
      <c r="L25" s="26">
        <v>0.02</v>
      </c>
      <c r="M25" s="26">
        <v>0.13</v>
      </c>
      <c r="N25" s="26">
        <v>3.3899999999999997</v>
      </c>
      <c r="O25" s="26">
        <v>0.21000000000000002</v>
      </c>
      <c r="P25" s="26">
        <v>6.0000000000000005E-2</v>
      </c>
      <c r="Q25" s="26">
        <v>0.04</v>
      </c>
      <c r="R25" s="66">
        <v>8.759999999999998</v>
      </c>
      <c r="S25" s="27">
        <f t="shared" si="0"/>
        <v>217.99999999999997</v>
      </c>
      <c r="U25" s="220">
        <f t="shared" si="2"/>
        <v>1.7576836480571613E-4</v>
      </c>
      <c r="V25" s="214">
        <f t="shared" si="1"/>
        <v>1.3614950985840651E-4</v>
      </c>
      <c r="W25" s="214">
        <f t="shared" si="3"/>
        <v>5.1226377202433763E-8</v>
      </c>
      <c r="X25" s="214">
        <f t="shared" si="4"/>
        <v>1.4382820568526339E-6</v>
      </c>
      <c r="Y25" s="214">
        <f t="shared" si="5"/>
        <v>8.1395102128023797E-8</v>
      </c>
      <c r="Z25" s="214">
        <f t="shared" si="6"/>
        <v>2.4399326601358506E-8</v>
      </c>
      <c r="AA25" s="214">
        <f t="shared" si="7"/>
        <v>1.6666343409047628E-8</v>
      </c>
      <c r="AB25" s="225">
        <f t="shared" si="8"/>
        <v>5.3350477919488717E-6</v>
      </c>
    </row>
    <row r="26" spans="1:28" ht="20.100000000000001" customHeight="1" thickBot="1">
      <c r="A26" s="16"/>
      <c r="C26" t="s">
        <v>47</v>
      </c>
      <c r="D26" s="25">
        <v>180.53000000000003</v>
      </c>
      <c r="E26" s="26"/>
      <c r="F26" s="26">
        <v>485.15</v>
      </c>
      <c r="G26" s="26">
        <v>1116.8999999999999</v>
      </c>
      <c r="H26" s="142">
        <v>480.28</v>
      </c>
      <c r="I26" s="26">
        <v>567.61</v>
      </c>
      <c r="J26" s="142">
        <v>722.17</v>
      </c>
      <c r="K26" s="26">
        <v>0.16999999999999998</v>
      </c>
      <c r="L26" s="26">
        <v>0.81</v>
      </c>
      <c r="M26" s="26">
        <v>8.57</v>
      </c>
      <c r="N26" s="26">
        <v>60.32</v>
      </c>
      <c r="O26" s="26">
        <v>2.2499999999999991</v>
      </c>
      <c r="P26" s="26">
        <v>2.52</v>
      </c>
      <c r="Q26" s="26">
        <v>244.04999999999998</v>
      </c>
      <c r="R26" s="66">
        <v>7.14</v>
      </c>
      <c r="S26" s="27">
        <f t="shared" si="0"/>
        <v>-0.97074370006146282</v>
      </c>
      <c r="U26" s="220">
        <f t="shared" si="2"/>
        <v>1.349585866722352E-4</v>
      </c>
      <c r="V26" s="214">
        <f t="shared" si="1"/>
        <v>3.176709963856214E-4</v>
      </c>
      <c r="W26" s="214">
        <f t="shared" si="3"/>
        <v>3.3770004048065954E-6</v>
      </c>
      <c r="X26" s="214">
        <f t="shared" si="4"/>
        <v>2.5592086628127104E-5</v>
      </c>
      <c r="Y26" s="214">
        <f t="shared" si="5"/>
        <v>8.720903799431117E-7</v>
      </c>
      <c r="Z26" s="214">
        <f t="shared" si="6"/>
        <v>1.0247717172570573E-6</v>
      </c>
      <c r="AA26" s="214">
        <f t="shared" si="7"/>
        <v>1.0168552772445182E-4</v>
      </c>
      <c r="AB26" s="225">
        <f t="shared" si="8"/>
        <v>4.3484293646706561E-6</v>
      </c>
    </row>
    <row r="27" spans="1:28" ht="26.25" customHeight="1" thickBot="1">
      <c r="A27" s="254" t="s">
        <v>27</v>
      </c>
      <c r="B27" s="231"/>
      <c r="C27" s="231"/>
      <c r="D27" s="451">
        <f>D7+D17</f>
        <v>1337669.6099999999</v>
      </c>
      <c r="E27" s="233">
        <f t="shared" ref="E27:R27" si="9">E7+E17</f>
        <v>1319922.49</v>
      </c>
      <c r="F27" s="233">
        <f t="shared" si="9"/>
        <v>1056617.3499999999</v>
      </c>
      <c r="G27" s="233">
        <f t="shared" si="9"/>
        <v>1329307.9400000002</v>
      </c>
      <c r="H27" s="233">
        <f t="shared" si="9"/>
        <v>2003011.36</v>
      </c>
      <c r="I27" s="233">
        <f t="shared" si="9"/>
        <v>1786785.7200000002</v>
      </c>
      <c r="J27" s="233">
        <f t="shared" si="9"/>
        <v>1449537.8299999998</v>
      </c>
      <c r="K27" s="233">
        <f t="shared" si="9"/>
        <v>1794672.7</v>
      </c>
      <c r="L27" s="233">
        <f t="shared" si="9"/>
        <v>1592841.06</v>
      </c>
      <c r="M27" s="233">
        <f t="shared" si="9"/>
        <v>2537755.0999999996</v>
      </c>
      <c r="N27" s="233">
        <f t="shared" si="9"/>
        <v>2356978.5799999996</v>
      </c>
      <c r="O27" s="233">
        <f t="shared" si="9"/>
        <v>2580007.8199999998</v>
      </c>
      <c r="P27" s="233">
        <f t="shared" si="9"/>
        <v>2459084.2600000002</v>
      </c>
      <c r="Q27" s="233">
        <f t="shared" si="9"/>
        <v>2400046.5500000003</v>
      </c>
      <c r="R27" s="452">
        <f t="shared" si="9"/>
        <v>1641972.1700000002</v>
      </c>
      <c r="S27" s="234">
        <f t="shared" si="0"/>
        <v>-0.31585819866702169</v>
      </c>
      <c r="T27" s="2"/>
      <c r="U27" s="255">
        <f>U7+U17</f>
        <v>1</v>
      </c>
      <c r="V27" s="256">
        <f t="shared" ref="V27:AB27" si="10">V7+V17</f>
        <v>0.99999999999999989</v>
      </c>
      <c r="W27" s="256">
        <f t="shared" si="10"/>
        <v>1</v>
      </c>
      <c r="X27" s="256">
        <f t="shared" si="10"/>
        <v>1</v>
      </c>
      <c r="Y27" s="256">
        <f t="shared" si="10"/>
        <v>0.99999999999999989</v>
      </c>
      <c r="Z27" s="256">
        <f t="shared" si="10"/>
        <v>1</v>
      </c>
      <c r="AA27" s="256">
        <f t="shared" si="10"/>
        <v>0.99999999999999989</v>
      </c>
      <c r="AB27" s="257">
        <f t="shared" si="10"/>
        <v>1</v>
      </c>
    </row>
    <row r="28" spans="1:28" ht="20.100000000000001" customHeight="1">
      <c r="A28" s="69"/>
      <c r="B28" s="263" t="s">
        <v>95</v>
      </c>
      <c r="C28" s="263"/>
      <c r="D28" s="264">
        <f t="shared" ref="D28:R30" si="11">D8+D18</f>
        <v>267820.45000000007</v>
      </c>
      <c r="E28" s="265">
        <f t="shared" si="11"/>
        <v>218647.52</v>
      </c>
      <c r="F28" s="265">
        <f t="shared" si="11"/>
        <v>236989.15000000002</v>
      </c>
      <c r="G28" s="265">
        <f t="shared" si="11"/>
        <v>238724.38999999996</v>
      </c>
      <c r="H28" s="265">
        <f t="shared" si="11"/>
        <v>310776.81999999995</v>
      </c>
      <c r="I28" s="265">
        <f t="shared" si="11"/>
        <v>301630.81000000006</v>
      </c>
      <c r="J28" s="265">
        <f t="shared" si="11"/>
        <v>265720.78999999998</v>
      </c>
      <c r="K28" s="265">
        <f t="shared" si="11"/>
        <v>303576.32999999996</v>
      </c>
      <c r="L28" s="265">
        <f t="shared" si="11"/>
        <v>242905.94000000006</v>
      </c>
      <c r="M28" s="265">
        <f t="shared" ref="M28:N30" si="12">M8+M18</f>
        <v>319577.90999999992</v>
      </c>
      <c r="N28" s="265">
        <f t="shared" si="12"/>
        <v>345544.86</v>
      </c>
      <c r="O28" s="265">
        <f t="shared" ref="O28:P28" si="13">O8+O18</f>
        <v>415832.25999999995</v>
      </c>
      <c r="P28" s="265">
        <f t="shared" si="13"/>
        <v>402985.91000000003</v>
      </c>
      <c r="Q28" s="265">
        <f>Q8+Q18</f>
        <v>418751.32</v>
      </c>
      <c r="R28" s="266">
        <f t="shared" si="11"/>
        <v>461502.68000000005</v>
      </c>
      <c r="S28" s="81">
        <f t="shared" si="0"/>
        <v>0.10209247818012859</v>
      </c>
      <c r="T28" s="2"/>
      <c r="U28" s="294">
        <f>D28/D$27</f>
        <v>0.20021419937917262</v>
      </c>
      <c r="V28" s="295">
        <f>I28/I$27</f>
        <v>0.16881196588027356</v>
      </c>
      <c r="W28" s="295">
        <f t="shared" ref="W28:Z29" si="14">M28/M27</f>
        <v>0.1259293735632725</v>
      </c>
      <c r="X28" s="295">
        <f t="shared" si="14"/>
        <v>0.14660500648249422</v>
      </c>
      <c r="Y28" s="295">
        <f t="shared" si="14"/>
        <v>0.16117480605155685</v>
      </c>
      <c r="Z28" s="295">
        <f t="shared" si="14"/>
        <v>0.1638764138972611</v>
      </c>
      <c r="AA28" s="295">
        <f>Q28/Q27</f>
        <v>0.17447633255279985</v>
      </c>
      <c r="AB28" s="296">
        <f>R28/R27</f>
        <v>0.28106607921375426</v>
      </c>
    </row>
    <row r="29" spans="1:28" ht="20.100000000000001" customHeight="1">
      <c r="A29" s="16"/>
      <c r="C29" t="s">
        <v>46</v>
      </c>
      <c r="D29" s="17">
        <f>D9+D19</f>
        <v>96506.169999999984</v>
      </c>
      <c r="E29" s="26">
        <f t="shared" si="11"/>
        <v>95150.909999999989</v>
      </c>
      <c r="F29" s="26">
        <f t="shared" si="11"/>
        <v>113700.66000000002</v>
      </c>
      <c r="G29" s="26">
        <f t="shared" si="11"/>
        <v>104702.78999999998</v>
      </c>
      <c r="H29" s="26">
        <f t="shared" si="11"/>
        <v>114238.89999999998</v>
      </c>
      <c r="I29" s="26">
        <f t="shared" si="11"/>
        <v>116406.88</v>
      </c>
      <c r="J29" s="26">
        <f t="shared" si="11"/>
        <v>130469.8</v>
      </c>
      <c r="K29" s="26">
        <f t="shared" si="11"/>
        <v>165564</v>
      </c>
      <c r="L29" s="26">
        <f t="shared" si="11"/>
        <v>149251.23000000007</v>
      </c>
      <c r="M29" s="26">
        <f t="shared" si="12"/>
        <v>186588.69999999998</v>
      </c>
      <c r="N29" s="26">
        <f t="shared" si="12"/>
        <v>206342.62</v>
      </c>
      <c r="O29" s="26">
        <f t="shared" ref="O29:P29" si="15">O9+O19</f>
        <v>255164.16000000003</v>
      </c>
      <c r="P29" s="26">
        <f t="shared" si="15"/>
        <v>257890.82</v>
      </c>
      <c r="Q29" s="26">
        <f>Q9+Q19</f>
        <v>253374.36000000002</v>
      </c>
      <c r="R29" s="39">
        <f t="shared" si="11"/>
        <v>321739.05000000005</v>
      </c>
      <c r="S29" s="208">
        <f t="shared" si="0"/>
        <v>0.26981692228053394</v>
      </c>
      <c r="U29" s="213">
        <f>D29/D28</f>
        <v>0.36033906298044066</v>
      </c>
      <c r="V29" s="214">
        <f>I29/I28</f>
        <v>0.38592503199523942</v>
      </c>
      <c r="W29" s="214">
        <f t="shared" si="14"/>
        <v>0.58385981684403665</v>
      </c>
      <c r="X29" s="214">
        <f t="shared" si="14"/>
        <v>0.59715146681678322</v>
      </c>
      <c r="Y29" s="214">
        <f t="shared" si="14"/>
        <v>0.61362281031298549</v>
      </c>
      <c r="Z29" s="214">
        <f t="shared" si="14"/>
        <v>0.63994996748149335</v>
      </c>
      <c r="AA29" s="214">
        <f>Q29/Q28</f>
        <v>0.60507119117857355</v>
      </c>
      <c r="AB29" s="219">
        <f>R29/R28</f>
        <v>0.69715532312835105</v>
      </c>
    </row>
    <row r="30" spans="1:28" ht="20.100000000000001" customHeight="1">
      <c r="A30" s="16"/>
      <c r="C30" t="s">
        <v>47</v>
      </c>
      <c r="D30" s="17">
        <f>D10+D20</f>
        <v>171314.28000000012</v>
      </c>
      <c r="E30" s="26">
        <f t="shared" si="11"/>
        <v>123496.60999999999</v>
      </c>
      <c r="F30" s="26">
        <f t="shared" si="11"/>
        <v>123288.48999999998</v>
      </c>
      <c r="G30" s="26">
        <f t="shared" si="11"/>
        <v>134021.59999999998</v>
      </c>
      <c r="H30" s="26">
        <f t="shared" si="11"/>
        <v>196537.91999999995</v>
      </c>
      <c r="I30" s="26">
        <f t="shared" si="11"/>
        <v>185223.93000000005</v>
      </c>
      <c r="J30" s="26">
        <f t="shared" si="11"/>
        <v>135250.99</v>
      </c>
      <c r="K30" s="26">
        <f t="shared" si="11"/>
        <v>138012.32999999999</v>
      </c>
      <c r="L30" s="26">
        <f t="shared" si="11"/>
        <v>93654.71</v>
      </c>
      <c r="M30" s="26">
        <f t="shared" si="12"/>
        <v>132989.21</v>
      </c>
      <c r="N30" s="26">
        <f t="shared" si="12"/>
        <v>139202.23999999999</v>
      </c>
      <c r="O30" s="26">
        <f t="shared" ref="O30:P30" si="16">O10+O20</f>
        <v>160668.09999999998</v>
      </c>
      <c r="P30" s="26">
        <f t="shared" si="16"/>
        <v>145095.09000000003</v>
      </c>
      <c r="Q30" s="26">
        <f>Q10+Q20</f>
        <v>165376.95999999999</v>
      </c>
      <c r="R30" s="39">
        <f t="shared" si="11"/>
        <v>139763.63</v>
      </c>
      <c r="S30" s="208">
        <f t="shared" si="0"/>
        <v>-0.15487846674651651</v>
      </c>
      <c r="U30" s="213">
        <f>D30/D28</f>
        <v>0.63966093701955939</v>
      </c>
      <c r="V30" s="214">
        <f>I30/I28</f>
        <v>0.61407496800476058</v>
      </c>
      <c r="W30" s="214">
        <f t="shared" ref="W30:AB30" si="17">M30/M28</f>
        <v>0.41614018315596352</v>
      </c>
      <c r="X30" s="214">
        <f t="shared" si="17"/>
        <v>0.40284853318321678</v>
      </c>
      <c r="Y30" s="214">
        <f t="shared" si="17"/>
        <v>0.38637718968701468</v>
      </c>
      <c r="Z30" s="214">
        <f t="shared" si="17"/>
        <v>0.3600500325185067</v>
      </c>
      <c r="AA30" s="214">
        <f t="shared" si="17"/>
        <v>0.3949288088214265</v>
      </c>
      <c r="AB30" s="219">
        <f t="shared" si="17"/>
        <v>0.3028446768716489</v>
      </c>
    </row>
    <row r="31" spans="1:28" ht="20.100000000000001" customHeight="1">
      <c r="A31" s="267"/>
      <c r="B31" s="552" t="s">
        <v>117</v>
      </c>
      <c r="C31" s="553"/>
      <c r="D31" s="268">
        <f>SUM(D32:D33)</f>
        <v>0</v>
      </c>
      <c r="E31" s="269">
        <f t="shared" ref="E31:R31" si="18">SUM(E32:E33)</f>
        <v>0</v>
      </c>
      <c r="F31" s="269">
        <f t="shared" si="18"/>
        <v>0</v>
      </c>
      <c r="G31" s="269">
        <f t="shared" si="18"/>
        <v>0</v>
      </c>
      <c r="H31" s="269">
        <f t="shared" si="18"/>
        <v>0</v>
      </c>
      <c r="I31" s="269">
        <f t="shared" si="18"/>
        <v>0</v>
      </c>
      <c r="J31" s="269">
        <f t="shared" si="18"/>
        <v>0</v>
      </c>
      <c r="K31" s="269">
        <f t="shared" si="18"/>
        <v>101759.05</v>
      </c>
      <c r="L31" s="269">
        <f t="shared" si="18"/>
        <v>74020.899999999994</v>
      </c>
      <c r="M31" s="269">
        <f>SUM(M32:M33)</f>
        <v>81623.8</v>
      </c>
      <c r="N31" s="269">
        <f>SUM(N32:N33)</f>
        <v>24874.030000000002</v>
      </c>
      <c r="O31" s="269">
        <f>SUM(O32:O33)</f>
        <v>7069.54</v>
      </c>
      <c r="P31" s="269">
        <f>SUM(P32:P33)</f>
        <v>13314.850000000002</v>
      </c>
      <c r="Q31" s="269">
        <f>SUM(Q32:Q33)</f>
        <v>4896.26</v>
      </c>
      <c r="R31" s="270">
        <f t="shared" si="18"/>
        <v>7298.1699999999992</v>
      </c>
      <c r="S31" s="83">
        <f t="shared" si="0"/>
        <v>0.49056014182253371</v>
      </c>
      <c r="T31" s="2"/>
      <c r="U31" s="297">
        <f>D31/D27</f>
        <v>0</v>
      </c>
      <c r="V31" s="298">
        <f>I31/I27</f>
        <v>0</v>
      </c>
      <c r="W31" s="298">
        <f t="shared" ref="W31:AB31" si="19">M31/M27</f>
        <v>3.2163781288430872E-2</v>
      </c>
      <c r="X31" s="298">
        <f t="shared" si="19"/>
        <v>1.0553354286316851E-2</v>
      </c>
      <c r="Y31" s="298">
        <f t="shared" si="19"/>
        <v>2.7401234776102349E-3</v>
      </c>
      <c r="Z31" s="298">
        <f t="shared" si="19"/>
        <v>5.4145562299683057E-3</v>
      </c>
      <c r="AA31" s="298">
        <f t="shared" si="19"/>
        <v>2.0400687644995886E-3</v>
      </c>
      <c r="AB31" s="299">
        <f t="shared" si="19"/>
        <v>4.4447586465488015E-3</v>
      </c>
    </row>
    <row r="32" spans="1:28" ht="20.100000000000001" customHeight="1">
      <c r="A32" s="16"/>
      <c r="C32" t="s">
        <v>46</v>
      </c>
      <c r="D32" s="17">
        <f>D12+D22</f>
        <v>0</v>
      </c>
      <c r="E32" s="26">
        <f t="shared" ref="E32:R33" si="20">E12+E22</f>
        <v>0</v>
      </c>
      <c r="F32" s="26">
        <f t="shared" si="20"/>
        <v>0</v>
      </c>
      <c r="G32" s="26">
        <f t="shared" si="20"/>
        <v>0</v>
      </c>
      <c r="H32" s="26">
        <f t="shared" si="20"/>
        <v>0</v>
      </c>
      <c r="I32" s="26">
        <f t="shared" si="20"/>
        <v>0</v>
      </c>
      <c r="J32" s="26">
        <f t="shared" si="20"/>
        <v>0</v>
      </c>
      <c r="K32" s="26">
        <f t="shared" si="20"/>
        <v>60800.5</v>
      </c>
      <c r="L32" s="26">
        <f t="shared" si="20"/>
        <v>48700.33</v>
      </c>
      <c r="M32" s="26">
        <f t="shared" ref="M32:Q33" si="21">M12+M22</f>
        <v>48162.340000000004</v>
      </c>
      <c r="N32" s="26">
        <f t="shared" si="21"/>
        <v>8604.5600000000013</v>
      </c>
      <c r="O32" s="26">
        <f t="shared" si="21"/>
        <v>6463.32</v>
      </c>
      <c r="P32" s="26">
        <f t="shared" ref="P32" si="22">P12+P22</f>
        <v>4459.1100000000006</v>
      </c>
      <c r="Q32" s="26">
        <f t="shared" si="21"/>
        <v>305.13</v>
      </c>
      <c r="R32" s="39">
        <f t="shared" si="20"/>
        <v>6658.0499999999993</v>
      </c>
      <c r="S32" s="208">
        <f t="shared" si="0"/>
        <v>20.820371644872676</v>
      </c>
      <c r="U32" s="213"/>
      <c r="V32" s="214"/>
      <c r="W32" s="214">
        <f t="shared" ref="W32:AB32" si="23">M32/M31</f>
        <v>0.59005265621056602</v>
      </c>
      <c r="X32" s="214">
        <f t="shared" si="23"/>
        <v>0.34592544915319312</v>
      </c>
      <c r="Y32" s="214">
        <f t="shared" si="23"/>
        <v>0.91424901761642197</v>
      </c>
      <c r="Z32" s="214">
        <f t="shared" si="23"/>
        <v>0.33489750166167848</v>
      </c>
      <c r="AA32" s="214">
        <f t="shared" si="23"/>
        <v>6.2318994497841208E-2</v>
      </c>
      <c r="AB32" s="219">
        <f t="shared" si="23"/>
        <v>0.91229034127733388</v>
      </c>
    </row>
    <row r="33" spans="1:28" ht="20.100000000000001" customHeight="1">
      <c r="A33" s="16"/>
      <c r="C33" t="s">
        <v>47</v>
      </c>
      <c r="D33" s="17">
        <f>D13+D23</f>
        <v>0</v>
      </c>
      <c r="E33" s="26">
        <f t="shared" si="20"/>
        <v>0</v>
      </c>
      <c r="F33" s="26">
        <f t="shared" si="20"/>
        <v>0</v>
      </c>
      <c r="G33" s="26">
        <f t="shared" si="20"/>
        <v>0</v>
      </c>
      <c r="H33" s="26">
        <f t="shared" si="20"/>
        <v>0</v>
      </c>
      <c r="I33" s="26">
        <f t="shared" si="20"/>
        <v>0</v>
      </c>
      <c r="J33" s="26">
        <f t="shared" si="20"/>
        <v>0</v>
      </c>
      <c r="K33" s="26">
        <f t="shared" si="20"/>
        <v>40958.550000000003</v>
      </c>
      <c r="L33" s="26">
        <f t="shared" si="20"/>
        <v>25320.57</v>
      </c>
      <c r="M33" s="26">
        <f t="shared" si="21"/>
        <v>33461.46</v>
      </c>
      <c r="N33" s="26">
        <f t="shared" si="21"/>
        <v>16269.470000000001</v>
      </c>
      <c r="O33" s="26">
        <f t="shared" si="21"/>
        <v>606.22</v>
      </c>
      <c r="P33" s="26">
        <f t="shared" ref="P33" si="24">P13+P23</f>
        <v>8855.7400000000016</v>
      </c>
      <c r="Q33" s="26">
        <f t="shared" si="21"/>
        <v>4591.13</v>
      </c>
      <c r="R33" s="39">
        <f t="shared" si="20"/>
        <v>640.12</v>
      </c>
      <c r="S33" s="208">
        <f t="shared" si="0"/>
        <v>-0.86057462977524057</v>
      </c>
      <c r="U33" s="213"/>
      <c r="V33" s="214"/>
      <c r="W33" s="214">
        <f t="shared" ref="W33:AB33" si="25">M33/M31</f>
        <v>0.40994734378943393</v>
      </c>
      <c r="X33" s="214">
        <f t="shared" si="25"/>
        <v>0.65407455084680688</v>
      </c>
      <c r="Y33" s="214">
        <f t="shared" si="25"/>
        <v>8.5750982383578006E-2</v>
      </c>
      <c r="Z33" s="214">
        <f t="shared" si="25"/>
        <v>0.66510249833832147</v>
      </c>
      <c r="AA33" s="214">
        <f t="shared" si="25"/>
        <v>0.93768100550215883</v>
      </c>
      <c r="AB33" s="219">
        <f t="shared" si="25"/>
        <v>8.7709658722666103E-2</v>
      </c>
    </row>
    <row r="34" spans="1:28" ht="20.100000000000001" customHeight="1">
      <c r="A34" s="70"/>
      <c r="B34" s="271" t="s">
        <v>104</v>
      </c>
      <c r="C34" s="271"/>
      <c r="D34" s="268">
        <f>SUM(D35:D36)</f>
        <v>1069849.1600000001</v>
      </c>
      <c r="E34" s="269">
        <f t="shared" ref="E34:R34" si="26">SUM(E35:E36)</f>
        <v>1101274.9700000002</v>
      </c>
      <c r="F34" s="269">
        <f t="shared" si="26"/>
        <v>819628.20000000007</v>
      </c>
      <c r="G34" s="269">
        <f t="shared" si="26"/>
        <v>1090583.55</v>
      </c>
      <c r="H34" s="269">
        <f t="shared" si="26"/>
        <v>1692234.54</v>
      </c>
      <c r="I34" s="269">
        <f t="shared" si="26"/>
        <v>1485154.9100000001</v>
      </c>
      <c r="J34" s="269">
        <f t="shared" si="26"/>
        <v>1183817.04</v>
      </c>
      <c r="K34" s="269">
        <f t="shared" si="26"/>
        <v>1389337.32</v>
      </c>
      <c r="L34" s="269">
        <f t="shared" si="26"/>
        <v>1275914.22</v>
      </c>
      <c r="M34" s="269">
        <f>SUM(M35:M36)</f>
        <v>2136553.39</v>
      </c>
      <c r="N34" s="269">
        <f>SUM(N35:N36)</f>
        <v>1986559.69</v>
      </c>
      <c r="O34" s="269">
        <f>SUM(O35:O36)</f>
        <v>2157106.0199999996</v>
      </c>
      <c r="P34" s="269">
        <f>SUM(P35:P36)</f>
        <v>2042783.5</v>
      </c>
      <c r="Q34" s="269">
        <f>SUM(Q35:Q36)</f>
        <v>1976398.9700000002</v>
      </c>
      <c r="R34" s="270">
        <f t="shared" si="26"/>
        <v>1173171.3199999998</v>
      </c>
      <c r="S34" s="83">
        <f t="shared" si="0"/>
        <v>-0.40640966838795728</v>
      </c>
      <c r="T34" s="2"/>
      <c r="U34" s="297">
        <f>D34/D27</f>
        <v>0.7997858006208276</v>
      </c>
      <c r="V34" s="298">
        <f>I34/I27</f>
        <v>0.83118803411972642</v>
      </c>
      <c r="W34" s="298">
        <f t="shared" ref="W34:AB34" si="27">M34/M27</f>
        <v>0.84190684514829683</v>
      </c>
      <c r="X34" s="298">
        <f t="shared" si="27"/>
        <v>0.84284163923118904</v>
      </c>
      <c r="Y34" s="298">
        <f t="shared" si="27"/>
        <v>0.8360850704708328</v>
      </c>
      <c r="Z34" s="298">
        <f t="shared" si="27"/>
        <v>0.83070902987277051</v>
      </c>
      <c r="AA34" s="298">
        <f t="shared" si="27"/>
        <v>0.82348359868270049</v>
      </c>
      <c r="AB34" s="299">
        <f t="shared" si="27"/>
        <v>0.71448916213969671</v>
      </c>
    </row>
    <row r="35" spans="1:28" ht="20.100000000000001" customHeight="1">
      <c r="A35" s="75"/>
      <c r="B35" s="76"/>
      <c r="C35" s="76" t="s">
        <v>46</v>
      </c>
      <c r="D35" s="261">
        <f>D15+D25</f>
        <v>317234.44000000006</v>
      </c>
      <c r="E35" s="79">
        <f t="shared" ref="E35:R36" si="28">E15+E25</f>
        <v>357580.41</v>
      </c>
      <c r="F35" s="79">
        <f t="shared" si="28"/>
        <v>241109.02000000002</v>
      </c>
      <c r="G35" s="79">
        <f t="shared" si="28"/>
        <v>418532.82</v>
      </c>
      <c r="H35" s="79">
        <f t="shared" si="28"/>
        <v>635591.56000000017</v>
      </c>
      <c r="I35" s="79">
        <f t="shared" si="28"/>
        <v>542019.68000000005</v>
      </c>
      <c r="J35" s="79">
        <f t="shared" si="28"/>
        <v>422513.23000000004</v>
      </c>
      <c r="K35" s="79">
        <f t="shared" si="28"/>
        <v>508787.93</v>
      </c>
      <c r="L35" s="79">
        <f t="shared" si="28"/>
        <v>418535.08</v>
      </c>
      <c r="M35" s="79">
        <f t="shared" ref="M35:Q36" si="29">M15+M25</f>
        <v>625146.43999999994</v>
      </c>
      <c r="N35" s="79">
        <f t="shared" si="29"/>
        <v>571770.66</v>
      </c>
      <c r="O35" s="79">
        <f t="shared" si="29"/>
        <v>607170.93999999994</v>
      </c>
      <c r="P35" s="79">
        <f t="shared" ref="P35" si="30">P15+P25</f>
        <v>771613.9800000001</v>
      </c>
      <c r="Q35" s="79">
        <f t="shared" si="29"/>
        <v>898772.39</v>
      </c>
      <c r="R35" s="262">
        <f t="shared" si="28"/>
        <v>594834.12</v>
      </c>
      <c r="S35" s="305">
        <f t="shared" si="0"/>
        <v>-0.33817045714989086</v>
      </c>
      <c r="U35" s="300">
        <f>D35/D34</f>
        <v>0.29652258641769652</v>
      </c>
      <c r="V35" s="301">
        <f>I35/I34</f>
        <v>0.36495834633169683</v>
      </c>
      <c r="W35" s="301">
        <f t="shared" ref="W35:AB35" si="31">M35/M34</f>
        <v>0.29259574926887266</v>
      </c>
      <c r="X35" s="301">
        <f t="shared" si="31"/>
        <v>0.28781952179851189</v>
      </c>
      <c r="Y35" s="301">
        <f t="shared" si="31"/>
        <v>0.28147477887989952</v>
      </c>
      <c r="Z35" s="301">
        <f t="shared" si="31"/>
        <v>0.37772675371619169</v>
      </c>
      <c r="AA35" s="301">
        <f t="shared" si="31"/>
        <v>0.4547525088013985</v>
      </c>
      <c r="AB35" s="302">
        <f t="shared" si="31"/>
        <v>0.50703090832462572</v>
      </c>
    </row>
    <row r="36" spans="1:28" ht="20.100000000000001" customHeight="1" thickBot="1">
      <c r="A36" s="34"/>
      <c r="B36" s="15"/>
      <c r="C36" s="15" t="s">
        <v>47</v>
      </c>
      <c r="D36" s="40">
        <f>D16+D26</f>
        <v>752614.72</v>
      </c>
      <c r="E36" s="30">
        <f t="shared" si="28"/>
        <v>743694.56000000017</v>
      </c>
      <c r="F36" s="30">
        <f t="shared" si="28"/>
        <v>578519.18000000005</v>
      </c>
      <c r="G36" s="30">
        <f t="shared" si="28"/>
        <v>672050.7300000001</v>
      </c>
      <c r="H36" s="30">
        <f t="shared" si="28"/>
        <v>1056642.98</v>
      </c>
      <c r="I36" s="30">
        <f t="shared" si="28"/>
        <v>943135.23</v>
      </c>
      <c r="J36" s="30">
        <f t="shared" si="28"/>
        <v>761303.80999999994</v>
      </c>
      <c r="K36" s="30">
        <f t="shared" si="28"/>
        <v>880549.39000000013</v>
      </c>
      <c r="L36" s="30">
        <f t="shared" si="28"/>
        <v>857379.1399999999</v>
      </c>
      <c r="M36" s="30">
        <f t="shared" si="29"/>
        <v>1511406.9500000002</v>
      </c>
      <c r="N36" s="30">
        <f t="shared" si="29"/>
        <v>1414789.0299999998</v>
      </c>
      <c r="O36" s="30">
        <f t="shared" si="29"/>
        <v>1549935.0799999998</v>
      </c>
      <c r="P36" s="30">
        <f t="shared" ref="P36" si="32">P16+P26</f>
        <v>1271169.52</v>
      </c>
      <c r="Q36" s="30">
        <f t="shared" si="29"/>
        <v>1077626.58</v>
      </c>
      <c r="R36" s="41">
        <f t="shared" si="28"/>
        <v>578337.19999999995</v>
      </c>
      <c r="S36" s="209">
        <f t="shared" si="0"/>
        <v>-0.4633231856623285</v>
      </c>
      <c r="U36" s="303">
        <f>D36/D34</f>
        <v>0.70347741358230342</v>
      </c>
      <c r="V36" s="227">
        <f>I36/I34</f>
        <v>0.63504165366830312</v>
      </c>
      <c r="W36" s="227">
        <f t="shared" ref="W36:AB36" si="33">M36/M34</f>
        <v>0.70740425073112734</v>
      </c>
      <c r="X36" s="227">
        <f t="shared" si="33"/>
        <v>0.712180478201488</v>
      </c>
      <c r="Y36" s="227">
        <f t="shared" si="33"/>
        <v>0.71852522112010064</v>
      </c>
      <c r="Z36" s="227">
        <f t="shared" si="33"/>
        <v>0.62227324628380831</v>
      </c>
      <c r="AA36" s="227">
        <f t="shared" si="33"/>
        <v>0.5452474911986015</v>
      </c>
      <c r="AB36" s="304">
        <f t="shared" si="33"/>
        <v>0.49296909167537445</v>
      </c>
    </row>
    <row r="37" spans="1:28" ht="6.75" customHeight="1" thickBot="1">
      <c r="S37" s="18"/>
      <c r="U37" s="3"/>
      <c r="V37" s="3"/>
      <c r="W37" s="3"/>
      <c r="X37" s="3"/>
      <c r="Y37" s="3"/>
      <c r="Z37" s="3"/>
      <c r="AA37" s="3"/>
      <c r="AB37" s="425"/>
    </row>
    <row r="38" spans="1:28" ht="20.100000000000001" customHeight="1" thickBot="1">
      <c r="A38" s="42"/>
      <c r="B38" s="43" t="s">
        <v>46</v>
      </c>
      <c r="C38" s="43"/>
      <c r="D38" s="132">
        <f>SUM(D39:D41)</f>
        <v>413740.61000000004</v>
      </c>
      <c r="E38" s="138">
        <f t="shared" ref="E38:R38" si="34">SUM(E39:E41)</f>
        <v>452731.31999999995</v>
      </c>
      <c r="F38" s="138">
        <f t="shared" si="34"/>
        <v>354809.68000000005</v>
      </c>
      <c r="G38" s="138">
        <f t="shared" si="34"/>
        <v>523235.61</v>
      </c>
      <c r="H38" s="138">
        <f t="shared" si="34"/>
        <v>749830.4600000002</v>
      </c>
      <c r="I38" s="138">
        <f t="shared" si="34"/>
        <v>658426.56000000006</v>
      </c>
      <c r="J38" s="138">
        <f t="shared" si="34"/>
        <v>552983.03</v>
      </c>
      <c r="K38" s="138">
        <f t="shared" si="34"/>
        <v>735152.42999999993</v>
      </c>
      <c r="L38" s="138">
        <f t="shared" si="34"/>
        <v>616486.64000000013</v>
      </c>
      <c r="M38" s="138">
        <f>SUM(M39:M41)</f>
        <v>859897.48</v>
      </c>
      <c r="N38" s="138">
        <f>SUM(N39:N41)</f>
        <v>786717.84000000008</v>
      </c>
      <c r="O38" s="138">
        <f>SUM(O39:O41)</f>
        <v>868798.41999999993</v>
      </c>
      <c r="P38" s="138">
        <f>SUM(P39:P41)</f>
        <v>1033963.9100000001</v>
      </c>
      <c r="Q38" s="138">
        <f>SUM(Q39:Q41)</f>
        <v>1152451.8800000001</v>
      </c>
      <c r="R38" s="44">
        <f t="shared" si="34"/>
        <v>923231.22</v>
      </c>
      <c r="S38" s="28">
        <f t="shared" ref="S38:S45" si="35">(R38-Q38)/Q38</f>
        <v>-0.19889824814203966</v>
      </c>
      <c r="T38" s="2"/>
      <c r="U38" s="288">
        <f>D38/D27</f>
        <v>0.30929955117990615</v>
      </c>
      <c r="V38" s="211">
        <f>I38/I27</f>
        <v>0.36849777375655318</v>
      </c>
      <c r="W38" s="211">
        <f>M38/M27</f>
        <v>0.33884178973770956</v>
      </c>
      <c r="X38" s="211">
        <f>N38/N27</f>
        <v>0.33378234604066714</v>
      </c>
      <c r="Y38" s="211">
        <f>O38/O27</f>
        <v>0.33674255297412237</v>
      </c>
      <c r="Z38" s="211">
        <f t="shared" ref="Z38:AA38" si="36">P38/P27</f>
        <v>0.42046705223512759</v>
      </c>
      <c r="AA38" s="211">
        <f t="shared" si="36"/>
        <v>0.48017896986206371</v>
      </c>
      <c r="AB38" s="212">
        <f>R38/R27</f>
        <v>0.56226971252503011</v>
      </c>
    </row>
    <row r="39" spans="1:28" ht="20.100000000000001" customHeight="1">
      <c r="A39" s="16"/>
      <c r="C39" t="s">
        <v>95</v>
      </c>
      <c r="D39" s="25">
        <f>D29</f>
        <v>96506.169999999984</v>
      </c>
      <c r="E39" s="23">
        <f t="shared" ref="E39:R39" si="37">E29</f>
        <v>95150.909999999989</v>
      </c>
      <c r="F39" s="23">
        <f t="shared" si="37"/>
        <v>113700.66000000002</v>
      </c>
      <c r="G39" s="23">
        <f t="shared" si="37"/>
        <v>104702.78999999998</v>
      </c>
      <c r="H39" s="23">
        <f t="shared" si="37"/>
        <v>114238.89999999998</v>
      </c>
      <c r="I39" s="23">
        <f t="shared" si="37"/>
        <v>116406.88</v>
      </c>
      <c r="J39" s="23">
        <f t="shared" si="37"/>
        <v>130469.8</v>
      </c>
      <c r="K39" s="23">
        <f t="shared" si="37"/>
        <v>165564</v>
      </c>
      <c r="L39" s="23">
        <f t="shared" si="37"/>
        <v>149251.23000000007</v>
      </c>
      <c r="M39" s="23">
        <f>M29</f>
        <v>186588.69999999998</v>
      </c>
      <c r="N39" s="23">
        <f>N29</f>
        <v>206342.62</v>
      </c>
      <c r="O39" s="23">
        <f>O29</f>
        <v>255164.16000000003</v>
      </c>
      <c r="P39" s="23">
        <f>P29</f>
        <v>257890.82</v>
      </c>
      <c r="Q39" s="23">
        <f>Q29</f>
        <v>253374.36000000002</v>
      </c>
      <c r="R39" s="45">
        <f t="shared" si="37"/>
        <v>321739.05000000005</v>
      </c>
      <c r="S39" s="27">
        <f t="shared" si="35"/>
        <v>0.26981692228053394</v>
      </c>
      <c r="U39" s="220">
        <f>D39/D38</f>
        <v>0.23325283442686462</v>
      </c>
      <c r="V39" s="221">
        <f>I39/I38</f>
        <v>0.17679554117622473</v>
      </c>
      <c r="W39" s="221">
        <f>M39/M38</f>
        <v>0.21698947181470982</v>
      </c>
      <c r="X39" s="221">
        <f>N39/N38</f>
        <v>0.26228287895441643</v>
      </c>
      <c r="Y39" s="221">
        <f>O39/O38</f>
        <v>0.29369777168793659</v>
      </c>
      <c r="Z39" s="221">
        <f t="shared" ref="Z39:AA39" si="38">P39/P38</f>
        <v>0.2494195566264977</v>
      </c>
      <c r="AA39" s="221">
        <f t="shared" si="38"/>
        <v>0.21985678048440513</v>
      </c>
      <c r="AB39" s="351">
        <f>R39/R38</f>
        <v>0.34849238525534271</v>
      </c>
    </row>
    <row r="40" spans="1:28" ht="20.100000000000001" customHeight="1">
      <c r="A40" s="16"/>
      <c r="C40" t="s">
        <v>117</v>
      </c>
      <c r="D40" s="25">
        <f>D32</f>
        <v>0</v>
      </c>
      <c r="E40" s="26">
        <f t="shared" ref="E40:R40" si="39">E32</f>
        <v>0</v>
      </c>
      <c r="F40" s="26">
        <f t="shared" si="39"/>
        <v>0</v>
      </c>
      <c r="G40" s="26">
        <f t="shared" si="39"/>
        <v>0</v>
      </c>
      <c r="H40" s="26">
        <f t="shared" si="39"/>
        <v>0</v>
      </c>
      <c r="I40" s="26">
        <f t="shared" si="39"/>
        <v>0</v>
      </c>
      <c r="J40" s="26">
        <f t="shared" si="39"/>
        <v>0</v>
      </c>
      <c r="K40" s="26">
        <f t="shared" si="39"/>
        <v>60800.5</v>
      </c>
      <c r="L40" s="26">
        <f t="shared" si="39"/>
        <v>48700.33</v>
      </c>
      <c r="M40" s="26">
        <f>M32</f>
        <v>48162.340000000004</v>
      </c>
      <c r="N40" s="26">
        <f>N32</f>
        <v>8604.5600000000013</v>
      </c>
      <c r="O40" s="26">
        <f>O32</f>
        <v>6463.32</v>
      </c>
      <c r="P40" s="26">
        <f>P32</f>
        <v>4459.1100000000006</v>
      </c>
      <c r="Q40" s="26">
        <f>Q32</f>
        <v>305.13</v>
      </c>
      <c r="R40" s="45">
        <f t="shared" si="39"/>
        <v>6658.0499999999993</v>
      </c>
      <c r="S40" s="27">
        <f t="shared" si="35"/>
        <v>20.820371644872676</v>
      </c>
      <c r="U40" s="220">
        <f>D40/D38</f>
        <v>0</v>
      </c>
      <c r="V40" s="214">
        <f>I40/I38</f>
        <v>0</v>
      </c>
      <c r="W40" s="214">
        <f>M40/M38</f>
        <v>5.6009397771464575E-2</v>
      </c>
      <c r="X40" s="214">
        <f>N40/N38</f>
        <v>1.0937288520112878E-2</v>
      </c>
      <c r="Y40" s="214">
        <f>O40/O38</f>
        <v>7.4393781701398588E-3</v>
      </c>
      <c r="Z40" s="214">
        <f t="shared" ref="Z40:AA40" si="40">P40/P38</f>
        <v>4.3126360184080311E-3</v>
      </c>
      <c r="AA40" s="214">
        <f t="shared" si="40"/>
        <v>2.6476593538985761E-4</v>
      </c>
      <c r="AB40" s="219">
        <f>R40/R38</f>
        <v>7.2116820312900587E-3</v>
      </c>
    </row>
    <row r="41" spans="1:28" ht="20.100000000000001" customHeight="1" thickBot="1">
      <c r="A41" s="16"/>
      <c r="C41" t="s">
        <v>104</v>
      </c>
      <c r="D41" s="25">
        <f>D35</f>
        <v>317234.44000000006</v>
      </c>
      <c r="E41" s="26">
        <f t="shared" ref="E41:R41" si="41">E35</f>
        <v>357580.41</v>
      </c>
      <c r="F41" s="26">
        <f t="shared" si="41"/>
        <v>241109.02000000002</v>
      </c>
      <c r="G41" s="26">
        <f t="shared" si="41"/>
        <v>418532.82</v>
      </c>
      <c r="H41" s="26">
        <f t="shared" si="41"/>
        <v>635591.56000000017</v>
      </c>
      <c r="I41" s="26">
        <f t="shared" si="41"/>
        <v>542019.68000000005</v>
      </c>
      <c r="J41" s="26">
        <f t="shared" si="41"/>
        <v>422513.23000000004</v>
      </c>
      <c r="K41" s="26">
        <f t="shared" si="41"/>
        <v>508787.93</v>
      </c>
      <c r="L41" s="26">
        <f t="shared" si="41"/>
        <v>418535.08</v>
      </c>
      <c r="M41" s="26">
        <f>M35</f>
        <v>625146.43999999994</v>
      </c>
      <c r="N41" s="26">
        <f>N35</f>
        <v>571770.66</v>
      </c>
      <c r="O41" s="26">
        <f>O35</f>
        <v>607170.93999999994</v>
      </c>
      <c r="P41" s="26">
        <f>P35</f>
        <v>771613.9800000001</v>
      </c>
      <c r="Q41" s="26">
        <f>Q35</f>
        <v>898772.39</v>
      </c>
      <c r="R41" s="45">
        <f t="shared" si="41"/>
        <v>594834.12</v>
      </c>
      <c r="S41" s="27">
        <f t="shared" si="35"/>
        <v>-0.33817045714989086</v>
      </c>
      <c r="U41" s="220">
        <f>D41/D38</f>
        <v>0.76674716557313538</v>
      </c>
      <c r="V41" s="214">
        <f>I41/I38</f>
        <v>0.82320445882377524</v>
      </c>
      <c r="W41" s="214">
        <f>M41/M38</f>
        <v>0.72700113041382552</v>
      </c>
      <c r="X41" s="214">
        <f>N41/N38</f>
        <v>0.72677983252547063</v>
      </c>
      <c r="Y41" s="214">
        <f>O41/O38</f>
        <v>0.69886285014192362</v>
      </c>
      <c r="Z41" s="214">
        <f t="shared" ref="Z41:AA41" si="42">P41/P38</f>
        <v>0.74626780735509424</v>
      </c>
      <c r="AA41" s="214">
        <f t="shared" si="42"/>
        <v>0.77987845358020491</v>
      </c>
      <c r="AB41" s="219">
        <f>R41/R38</f>
        <v>0.64429593271336727</v>
      </c>
    </row>
    <row r="42" spans="1:28" ht="20.100000000000001" customHeight="1" thickBot="1">
      <c r="A42" s="116"/>
      <c r="B42" s="43" t="s">
        <v>47</v>
      </c>
      <c r="C42" s="43"/>
      <c r="D42" s="132">
        <f>SUM(D43:D45)</f>
        <v>923929.00000000012</v>
      </c>
      <c r="E42" s="138">
        <f t="shared" ref="E42:R42" si="43">SUM(E43:E45)</f>
        <v>867191.17000000016</v>
      </c>
      <c r="F42" s="138">
        <f t="shared" si="43"/>
        <v>701807.67</v>
      </c>
      <c r="G42" s="138">
        <f t="shared" si="43"/>
        <v>806072.33000000007</v>
      </c>
      <c r="H42" s="138">
        <f t="shared" si="43"/>
        <v>1253180.8999999999</v>
      </c>
      <c r="I42" s="138">
        <f t="shared" si="43"/>
        <v>1128359.1600000001</v>
      </c>
      <c r="J42" s="138">
        <f t="shared" si="43"/>
        <v>896554.79999999993</v>
      </c>
      <c r="K42" s="138">
        <f t="shared" si="43"/>
        <v>1059520.27</v>
      </c>
      <c r="L42" s="138">
        <f t="shared" si="43"/>
        <v>976354.41999999993</v>
      </c>
      <c r="M42" s="138">
        <f>SUM(M43:M45)</f>
        <v>1677857.62</v>
      </c>
      <c r="N42" s="138">
        <f>SUM(N43:N45)</f>
        <v>1570260.7399999998</v>
      </c>
      <c r="O42" s="138">
        <f>SUM(O43:O45)</f>
        <v>1711209.4</v>
      </c>
      <c r="P42" s="138">
        <f>SUM(P43:P45)</f>
        <v>1425120.35</v>
      </c>
      <c r="Q42" s="138">
        <f>SUM(Q43:Q45)</f>
        <v>1247594.6700000002</v>
      </c>
      <c r="R42" s="67">
        <f t="shared" si="43"/>
        <v>718740.95</v>
      </c>
      <c r="S42" s="28">
        <f t="shared" si="35"/>
        <v>-0.42389866894830525</v>
      </c>
      <c r="T42" s="2"/>
      <c r="U42" s="288">
        <f>D42/D27</f>
        <v>0.69070044882009407</v>
      </c>
      <c r="V42" s="211">
        <f>I42/I27</f>
        <v>0.63150222624344687</v>
      </c>
      <c r="W42" s="211">
        <f>M42/M27</f>
        <v>0.6611582102622906</v>
      </c>
      <c r="X42" s="211">
        <f>N42/N27</f>
        <v>0.66621765395933297</v>
      </c>
      <c r="Y42" s="211">
        <f>O42/O27</f>
        <v>0.66325744702587763</v>
      </c>
      <c r="Z42" s="211">
        <f t="shared" ref="Z42:AA42" si="44">P42/P27</f>
        <v>0.57953294776487241</v>
      </c>
      <c r="AA42" s="211">
        <f t="shared" si="44"/>
        <v>0.51982103013793624</v>
      </c>
      <c r="AB42" s="212">
        <f>R42/R27</f>
        <v>0.43773028747496973</v>
      </c>
    </row>
    <row r="43" spans="1:28" ht="20.100000000000001" customHeight="1">
      <c r="A43" s="16"/>
      <c r="C43" t="s">
        <v>95</v>
      </c>
      <c r="D43" s="25">
        <f>D30</f>
        <v>171314.28000000012</v>
      </c>
      <c r="E43" s="26">
        <f t="shared" ref="E43:R43" si="45">E30</f>
        <v>123496.60999999999</v>
      </c>
      <c r="F43" s="26">
        <f t="shared" si="45"/>
        <v>123288.48999999998</v>
      </c>
      <c r="G43" s="26">
        <f t="shared" si="45"/>
        <v>134021.59999999998</v>
      </c>
      <c r="H43" s="26">
        <f t="shared" si="45"/>
        <v>196537.91999999995</v>
      </c>
      <c r="I43" s="26">
        <f t="shared" si="45"/>
        <v>185223.93000000005</v>
      </c>
      <c r="J43" s="26">
        <f t="shared" si="45"/>
        <v>135250.99</v>
      </c>
      <c r="K43" s="26">
        <f t="shared" si="45"/>
        <v>138012.32999999999</v>
      </c>
      <c r="L43" s="26">
        <f t="shared" si="45"/>
        <v>93654.71</v>
      </c>
      <c r="M43" s="26">
        <f>M30</f>
        <v>132989.21</v>
      </c>
      <c r="N43" s="26">
        <f>N30</f>
        <v>139202.23999999999</v>
      </c>
      <c r="O43" s="26">
        <f>O30</f>
        <v>160668.09999999998</v>
      </c>
      <c r="P43" s="26">
        <f>P30</f>
        <v>145095.09000000003</v>
      </c>
      <c r="Q43" s="26">
        <f>Q30</f>
        <v>165376.95999999999</v>
      </c>
      <c r="R43" s="45">
        <f t="shared" si="45"/>
        <v>139763.63</v>
      </c>
      <c r="S43" s="27">
        <f t="shared" si="35"/>
        <v>-0.15487846674651651</v>
      </c>
      <c r="U43" s="220">
        <f>D43/D42</f>
        <v>0.18541931252293206</v>
      </c>
      <c r="V43" s="214">
        <f>I43/I42</f>
        <v>0.16415334457868896</v>
      </c>
      <c r="W43" s="214">
        <f>M43/M42</f>
        <v>7.926132015897748E-2</v>
      </c>
      <c r="X43" s="214">
        <f>N43/N42</f>
        <v>8.8649124603344551E-2</v>
      </c>
      <c r="Y43" s="214">
        <f>O43/O42</f>
        <v>9.3891548281583762E-2</v>
      </c>
      <c r="Z43" s="214">
        <f t="shared" ref="Z43:AA43" si="46">P43/P42</f>
        <v>0.10181251709724025</v>
      </c>
      <c r="AA43" s="214">
        <f t="shared" si="46"/>
        <v>0.13255664197411166</v>
      </c>
      <c r="AB43" s="219">
        <f>R43/R42</f>
        <v>0.19445619454408436</v>
      </c>
    </row>
    <row r="44" spans="1:28" ht="20.100000000000001" customHeight="1">
      <c r="A44" s="16"/>
      <c r="C44" t="s">
        <v>117</v>
      </c>
      <c r="D44" s="25">
        <f>D33</f>
        <v>0</v>
      </c>
      <c r="E44" s="26">
        <f t="shared" ref="E44:R44" si="47">E33</f>
        <v>0</v>
      </c>
      <c r="F44" s="26">
        <f t="shared" si="47"/>
        <v>0</v>
      </c>
      <c r="G44" s="26">
        <f t="shared" si="47"/>
        <v>0</v>
      </c>
      <c r="H44" s="26">
        <f t="shared" si="47"/>
        <v>0</v>
      </c>
      <c r="I44" s="26">
        <f t="shared" si="47"/>
        <v>0</v>
      </c>
      <c r="J44" s="26">
        <f t="shared" si="47"/>
        <v>0</v>
      </c>
      <c r="K44" s="26">
        <f t="shared" si="47"/>
        <v>40958.550000000003</v>
      </c>
      <c r="L44" s="26">
        <f t="shared" si="47"/>
        <v>25320.57</v>
      </c>
      <c r="M44" s="26">
        <f>M33</f>
        <v>33461.46</v>
      </c>
      <c r="N44" s="26">
        <f>N33</f>
        <v>16269.470000000001</v>
      </c>
      <c r="O44" s="26">
        <f>O33</f>
        <v>606.22</v>
      </c>
      <c r="P44" s="26">
        <f>P33</f>
        <v>8855.7400000000016</v>
      </c>
      <c r="Q44" s="26">
        <f>Q33</f>
        <v>4591.13</v>
      </c>
      <c r="R44" s="45">
        <f t="shared" si="47"/>
        <v>640.12</v>
      </c>
      <c r="S44" s="27">
        <f t="shared" si="35"/>
        <v>-0.86057462977524057</v>
      </c>
      <c r="U44" s="220">
        <f>D44/D42</f>
        <v>0</v>
      </c>
      <c r="V44" s="214">
        <f>I44/I42</f>
        <v>0</v>
      </c>
      <c r="W44" s="214">
        <f>M44/M42</f>
        <v>1.994296750876871E-2</v>
      </c>
      <c r="X44" s="214">
        <f>N44/N42</f>
        <v>1.0360999027460882E-2</v>
      </c>
      <c r="Y44" s="214">
        <f>O44/O42</f>
        <v>3.5426406610435872E-4</v>
      </c>
      <c r="Z44" s="214">
        <f t="shared" ref="Z44:AA44" si="48">P44/P42</f>
        <v>6.2140295730111501E-3</v>
      </c>
      <c r="AA44" s="214">
        <f t="shared" si="48"/>
        <v>3.6799852631624335E-3</v>
      </c>
      <c r="AB44" s="219">
        <f>R44/R42</f>
        <v>8.9061295310918353E-4</v>
      </c>
    </row>
    <row r="45" spans="1:28" ht="20.100000000000001" customHeight="1" thickBot="1">
      <c r="A45" s="34"/>
      <c r="B45" s="15"/>
      <c r="C45" s="99" t="s">
        <v>104</v>
      </c>
      <c r="D45" s="29">
        <f>D36</f>
        <v>752614.72</v>
      </c>
      <c r="E45" s="30">
        <f t="shared" ref="E45:R45" si="49">E36</f>
        <v>743694.56000000017</v>
      </c>
      <c r="F45" s="30">
        <f t="shared" si="49"/>
        <v>578519.18000000005</v>
      </c>
      <c r="G45" s="30">
        <f t="shared" si="49"/>
        <v>672050.7300000001</v>
      </c>
      <c r="H45" s="30">
        <f t="shared" si="49"/>
        <v>1056642.98</v>
      </c>
      <c r="I45" s="30">
        <f t="shared" si="49"/>
        <v>943135.23</v>
      </c>
      <c r="J45" s="30">
        <f t="shared" si="49"/>
        <v>761303.80999999994</v>
      </c>
      <c r="K45" s="30">
        <f t="shared" si="49"/>
        <v>880549.39000000013</v>
      </c>
      <c r="L45" s="30">
        <f t="shared" si="49"/>
        <v>857379.1399999999</v>
      </c>
      <c r="M45" s="30">
        <f>M36</f>
        <v>1511406.9500000002</v>
      </c>
      <c r="N45" s="30">
        <f>N36</f>
        <v>1414789.0299999998</v>
      </c>
      <c r="O45" s="30">
        <f>O36</f>
        <v>1549935.0799999998</v>
      </c>
      <c r="P45" s="30">
        <f>P36</f>
        <v>1271169.52</v>
      </c>
      <c r="Q45" s="30">
        <f>Q36</f>
        <v>1077626.58</v>
      </c>
      <c r="R45" s="98">
        <f t="shared" si="49"/>
        <v>578337.19999999995</v>
      </c>
      <c r="S45" s="31">
        <f t="shared" si="35"/>
        <v>-0.4633231856623285</v>
      </c>
      <c r="U45" s="226">
        <f>D45/D42</f>
        <v>0.81458068747706791</v>
      </c>
      <c r="V45" s="227">
        <f>I45/I42</f>
        <v>0.83584665542131098</v>
      </c>
      <c r="W45" s="227">
        <f>M45/M42</f>
        <v>0.90079571233225386</v>
      </c>
      <c r="X45" s="227">
        <f>N45/N42</f>
        <v>0.90098987636919459</v>
      </c>
      <c r="Y45" s="227">
        <f>O45/O42</f>
        <v>0.90575418765231186</v>
      </c>
      <c r="Z45" s="227">
        <f t="shared" ref="Z45:AA45" si="50">P45/P42</f>
        <v>0.89197345332974853</v>
      </c>
      <c r="AA45" s="227">
        <f t="shared" si="50"/>
        <v>0.86376337276272586</v>
      </c>
      <c r="AB45" s="304">
        <f>R45/R42</f>
        <v>0.80465319250280642</v>
      </c>
    </row>
    <row r="47" spans="1:28" ht="15.75" thickBot="1"/>
    <row r="48" spans="1:28">
      <c r="A48" s="495" t="s">
        <v>71</v>
      </c>
      <c r="B48" s="474"/>
      <c r="C48" s="474"/>
      <c r="D48" s="542" t="s">
        <v>118</v>
      </c>
      <c r="E48" s="543"/>
      <c r="F48" s="543"/>
      <c r="G48" s="543"/>
      <c r="H48" s="543"/>
      <c r="I48" s="543"/>
      <c r="J48" s="543"/>
      <c r="K48" s="543"/>
      <c r="L48" s="543"/>
      <c r="M48" s="543"/>
      <c r="N48" s="543"/>
      <c r="O48" s="543"/>
      <c r="P48" s="543"/>
      <c r="Q48" s="543"/>
      <c r="R48" s="544"/>
      <c r="S48" s="518" t="s">
        <v>165</v>
      </c>
      <c r="U48" s="545" t="s">
        <v>111</v>
      </c>
      <c r="V48" s="543"/>
      <c r="W48" s="543"/>
      <c r="X48" s="543"/>
      <c r="Y48" s="543"/>
      <c r="Z48" s="543"/>
      <c r="AA48" s="543"/>
      <c r="AB48" s="546"/>
    </row>
    <row r="49" spans="1:28" ht="15.75" customHeight="1">
      <c r="A49" s="512"/>
      <c r="B49" s="475"/>
      <c r="C49" s="475"/>
      <c r="D49" s="547" t="s">
        <v>67</v>
      </c>
      <c r="E49" s="548"/>
      <c r="F49" s="548"/>
      <c r="G49" s="548"/>
      <c r="H49" s="548"/>
      <c r="I49" s="548"/>
      <c r="J49" s="548"/>
      <c r="K49" s="548"/>
      <c r="L49" s="548"/>
      <c r="M49" s="548"/>
      <c r="N49" s="548"/>
      <c r="O49" s="548"/>
      <c r="P49" s="548"/>
      <c r="Q49" s="548"/>
      <c r="R49" s="549"/>
      <c r="S49" s="519"/>
      <c r="U49" s="550" t="s">
        <v>67</v>
      </c>
      <c r="V49" s="548"/>
      <c r="W49" s="548"/>
      <c r="X49" s="548"/>
      <c r="Y49" s="548"/>
      <c r="Z49" s="548"/>
      <c r="AA49" s="548"/>
      <c r="AB49" s="551"/>
    </row>
    <row r="50" spans="1:28" ht="21.75" customHeight="1" thickBot="1">
      <c r="A50" s="512"/>
      <c r="B50" s="475"/>
      <c r="C50" s="475"/>
      <c r="D50" s="61">
        <v>2010</v>
      </c>
      <c r="E50" s="62">
        <v>2011</v>
      </c>
      <c r="F50" s="62">
        <v>2012</v>
      </c>
      <c r="G50" s="59">
        <v>2013</v>
      </c>
      <c r="H50" s="59">
        <v>2014</v>
      </c>
      <c r="I50" s="59">
        <v>2015</v>
      </c>
      <c r="J50" s="59">
        <v>2016</v>
      </c>
      <c r="K50" s="59">
        <v>2017</v>
      </c>
      <c r="L50" s="59">
        <v>2018</v>
      </c>
      <c r="M50" s="59">
        <v>2019</v>
      </c>
      <c r="N50" s="59">
        <v>2020</v>
      </c>
      <c r="O50" s="59">
        <v>2021</v>
      </c>
      <c r="P50" s="59">
        <v>2022</v>
      </c>
      <c r="Q50" s="59">
        <v>2023</v>
      </c>
      <c r="R50" s="60">
        <v>2024</v>
      </c>
      <c r="S50" s="520"/>
      <c r="U50" s="51">
        <v>2010</v>
      </c>
      <c r="V50" s="37">
        <v>2015</v>
      </c>
      <c r="W50" s="37">
        <v>2019</v>
      </c>
      <c r="X50" s="37">
        <v>2020</v>
      </c>
      <c r="Y50" s="37">
        <v>2021</v>
      </c>
      <c r="Z50" s="37">
        <v>2022</v>
      </c>
      <c r="AA50" s="37">
        <v>2023</v>
      </c>
      <c r="AB50" s="272">
        <v>2024</v>
      </c>
    </row>
    <row r="51" spans="1:28" ht="18.75" customHeight="1" thickBot="1">
      <c r="A51" s="42" t="s">
        <v>44</v>
      </c>
      <c r="B51" s="43"/>
      <c r="C51" s="43"/>
      <c r="D51" s="132">
        <v>43621.037000000004</v>
      </c>
      <c r="E51" s="138">
        <v>42770.194999999992</v>
      </c>
      <c r="F51" s="138">
        <v>47366.947</v>
      </c>
      <c r="G51" s="138">
        <v>79257.528999999995</v>
      </c>
      <c r="H51" s="138">
        <v>76802.13</v>
      </c>
      <c r="I51" s="138">
        <v>67117.388999999996</v>
      </c>
      <c r="J51" s="138">
        <v>60801.782999999996</v>
      </c>
      <c r="K51" s="138">
        <v>83147.627000000008</v>
      </c>
      <c r="L51" s="138">
        <v>94796.896000000008</v>
      </c>
      <c r="M51" s="138">
        <v>110715.48699999999</v>
      </c>
      <c r="N51" s="138">
        <v>110057.245</v>
      </c>
      <c r="O51" s="138">
        <v>105053.06599999999</v>
      </c>
      <c r="P51" s="138">
        <v>116504.64800000002</v>
      </c>
      <c r="Q51" s="138">
        <v>108472.624</v>
      </c>
      <c r="R51" s="163">
        <v>79657.582999999999</v>
      </c>
      <c r="S51" s="28">
        <f t="shared" ref="S51:S58" si="51">(R51-Q51)/Q51</f>
        <v>-0.26564344013656382</v>
      </c>
      <c r="U51" s="288">
        <f>D51/$D$71</f>
        <v>0.98327948416968936</v>
      </c>
      <c r="V51" s="211">
        <f t="shared" ref="V51:V70" si="52">I51/$I$71</f>
        <v>0.98638733986674776</v>
      </c>
      <c r="W51" s="211">
        <f>M51/$M$71</f>
        <v>0.99189162733728919</v>
      </c>
      <c r="X51" s="211">
        <f>N51/$N$71</f>
        <v>0.99391936590728058</v>
      </c>
      <c r="Y51" s="211">
        <f>O51/$O$71</f>
        <v>0.99116553381466566</v>
      </c>
      <c r="Z51" s="211">
        <f>P51/$P$71</f>
        <v>0.98852382355127766</v>
      </c>
      <c r="AA51" s="211">
        <f>Q51/$Q$71</f>
        <v>0.98711000383714143</v>
      </c>
      <c r="AB51" s="289">
        <f>R51/$R$71</f>
        <v>0.9874145572601114</v>
      </c>
    </row>
    <row r="52" spans="1:28" ht="20.100000000000001" customHeight="1">
      <c r="A52" s="69"/>
      <c r="B52" s="68" t="s">
        <v>95</v>
      </c>
      <c r="C52" s="68"/>
      <c r="D52" s="72">
        <v>12264.064000000002</v>
      </c>
      <c r="E52" s="77">
        <v>9302.155999999999</v>
      </c>
      <c r="F52" s="77">
        <v>12955.190999999999</v>
      </c>
      <c r="G52" s="77">
        <v>16879.084999999999</v>
      </c>
      <c r="H52" s="77">
        <v>15094.460000000003</v>
      </c>
      <c r="I52" s="77">
        <v>13370.276000000003</v>
      </c>
      <c r="J52" s="77">
        <v>12549.899000000001</v>
      </c>
      <c r="K52" s="77">
        <v>15528.05</v>
      </c>
      <c r="L52" s="77">
        <v>16477.725000000002</v>
      </c>
      <c r="M52" s="77">
        <v>17467.603999999999</v>
      </c>
      <c r="N52" s="77">
        <v>18724.191999999999</v>
      </c>
      <c r="O52" s="77">
        <v>20349.868999999999</v>
      </c>
      <c r="P52" s="77">
        <v>21616.855000000003</v>
      </c>
      <c r="Q52" s="77">
        <v>23955.584000000003</v>
      </c>
      <c r="R52" s="73">
        <v>26918.305999999997</v>
      </c>
      <c r="S52" s="81">
        <f t="shared" si="51"/>
        <v>0.12367563237030639</v>
      </c>
      <c r="U52" s="290">
        <f t="shared" ref="U52:U70" si="53">D52/$D$71</f>
        <v>0.27644923993310977</v>
      </c>
      <c r="V52" s="291">
        <f t="shared" si="52"/>
        <v>0.19649559038901568</v>
      </c>
      <c r="W52" s="291">
        <f t="shared" ref="W52:W70" si="54">M52/$M$71</f>
        <v>0.15649093570119366</v>
      </c>
      <c r="X52" s="291">
        <f t="shared" ref="X52:X70" si="55">N52/$N$71</f>
        <v>0.16909688262473022</v>
      </c>
      <c r="Y52" s="291">
        <f t="shared" ref="Y52:Y70" si="56">O52/$O$71</f>
        <v>0.19199904903721246</v>
      </c>
      <c r="Z52" s="291">
        <f t="shared" ref="Z52:Z70" si="57">P52/$P$71</f>
        <v>0.18341565357764572</v>
      </c>
      <c r="AA52" s="291">
        <f t="shared" ref="AA52:AA70" si="58">Q52/$Q$71</f>
        <v>0.21799782970273651</v>
      </c>
      <c r="AB52" s="292">
        <f t="shared" ref="AB52:AB70" si="59">R52/$R$71</f>
        <v>0.33367227827113705</v>
      </c>
    </row>
    <row r="53" spans="1:28" ht="20.100000000000001" customHeight="1">
      <c r="A53" s="16"/>
      <c r="C53" t="s">
        <v>46</v>
      </c>
      <c r="D53" s="25">
        <v>3837.5949999999998</v>
      </c>
      <c r="E53" s="26">
        <v>4062.8409999999999</v>
      </c>
      <c r="F53" s="26">
        <v>6096.6080000000002</v>
      </c>
      <c r="G53" s="26">
        <v>7307.2290000000003</v>
      </c>
      <c r="H53" s="26">
        <v>5186.7960000000012</v>
      </c>
      <c r="I53" s="26">
        <v>5354.3660000000009</v>
      </c>
      <c r="J53" s="26">
        <v>5780.8120000000008</v>
      </c>
      <c r="K53" s="26">
        <v>7321.3389999999999</v>
      </c>
      <c r="L53" s="26">
        <v>9156.862000000001</v>
      </c>
      <c r="M53" s="26">
        <v>9535.4930000000004</v>
      </c>
      <c r="N53" s="26">
        <v>10210.225000000002</v>
      </c>
      <c r="O53" s="26">
        <v>11310.237999999999</v>
      </c>
      <c r="P53" s="26">
        <v>12597.995000000001</v>
      </c>
      <c r="Q53" s="26">
        <v>13585.535</v>
      </c>
      <c r="R53" s="66">
        <v>17079.257999999998</v>
      </c>
      <c r="S53" s="208">
        <f t="shared" si="51"/>
        <v>0.25716491842242489</v>
      </c>
      <c r="U53" s="220">
        <f t="shared" si="53"/>
        <v>8.6504785112104937E-2</v>
      </c>
      <c r="V53" s="214">
        <f t="shared" si="52"/>
        <v>7.8690171267135553E-2</v>
      </c>
      <c r="W53" s="214">
        <f t="shared" si="54"/>
        <v>8.5427756545327124E-2</v>
      </c>
      <c r="X53" s="214">
        <f t="shared" si="55"/>
        <v>9.2207835638359534E-2</v>
      </c>
      <c r="Y53" s="214">
        <f t="shared" si="56"/>
        <v>0.10671100341651063</v>
      </c>
      <c r="Z53" s="214">
        <f t="shared" si="57"/>
        <v>0.10689202877536592</v>
      </c>
      <c r="AA53" s="214">
        <f t="shared" si="58"/>
        <v>0.12362951140538114</v>
      </c>
      <c r="AB53" s="225">
        <f t="shared" si="59"/>
        <v>0.21171001355139302</v>
      </c>
    </row>
    <row r="54" spans="1:28" ht="20.100000000000001" customHeight="1">
      <c r="A54" s="16"/>
      <c r="C54" t="s">
        <v>47</v>
      </c>
      <c r="D54" s="25">
        <v>8426.4690000000028</v>
      </c>
      <c r="E54" s="26">
        <v>5239.3149999999996</v>
      </c>
      <c r="F54" s="26">
        <v>6858.5829999999996</v>
      </c>
      <c r="G54" s="26">
        <v>9571.8559999999998</v>
      </c>
      <c r="H54" s="26">
        <v>9907.6640000000025</v>
      </c>
      <c r="I54" s="26">
        <v>8015.9100000000026</v>
      </c>
      <c r="J54" s="26">
        <v>6769.0869999999995</v>
      </c>
      <c r="K54" s="26">
        <v>8206.7109999999993</v>
      </c>
      <c r="L54" s="26">
        <v>7320.8630000000003</v>
      </c>
      <c r="M54" s="26">
        <v>7932.1110000000008</v>
      </c>
      <c r="N54" s="26">
        <v>8513.9669999999969</v>
      </c>
      <c r="O54" s="26">
        <v>9039.6309999999994</v>
      </c>
      <c r="P54" s="26">
        <v>9018.86</v>
      </c>
      <c r="Q54" s="26">
        <v>10370.049000000003</v>
      </c>
      <c r="R54" s="66">
        <v>9839.0479999999989</v>
      </c>
      <c r="S54" s="208">
        <f t="shared" si="51"/>
        <v>-5.1205254671410301E-2</v>
      </c>
      <c r="U54" s="220">
        <f t="shared" si="53"/>
        <v>0.18994445482100483</v>
      </c>
      <c r="V54" s="214">
        <f t="shared" si="52"/>
        <v>0.11780541912188011</v>
      </c>
      <c r="W54" s="214">
        <f t="shared" si="54"/>
        <v>7.1063179155866546E-2</v>
      </c>
      <c r="X54" s="214">
        <f t="shared" si="55"/>
        <v>7.6889046986370682E-2</v>
      </c>
      <c r="Y54" s="214">
        <f t="shared" si="56"/>
        <v>8.528804562070183E-2</v>
      </c>
      <c r="Z54" s="214">
        <f t="shared" si="57"/>
        <v>7.6523624802279783E-2</v>
      </c>
      <c r="AA54" s="214">
        <f t="shared" si="58"/>
        <v>9.4368318297355355E-2</v>
      </c>
      <c r="AB54" s="225">
        <f t="shared" si="59"/>
        <v>0.12196226471974406</v>
      </c>
    </row>
    <row r="55" spans="1:28" ht="20.100000000000001" customHeight="1">
      <c r="A55" s="260"/>
      <c r="B55" s="554" t="s">
        <v>103</v>
      </c>
      <c r="C55" s="555"/>
      <c r="D55" s="133"/>
      <c r="E55" s="78"/>
      <c r="F55" s="78"/>
      <c r="G55" s="78"/>
      <c r="H55" s="78"/>
      <c r="I55" s="78"/>
      <c r="J55" s="78"/>
      <c r="K55" s="78">
        <v>4112.4070000000002</v>
      </c>
      <c r="L55" s="78">
        <v>3760.2829999999999</v>
      </c>
      <c r="M55" s="78">
        <v>3419.5050000000001</v>
      </c>
      <c r="N55" s="78">
        <v>1304.8150000000001</v>
      </c>
      <c r="O55" s="78">
        <v>397.27199999999999</v>
      </c>
      <c r="P55" s="78">
        <v>905.72800000000007</v>
      </c>
      <c r="Q55" s="78">
        <v>355.40199999999993</v>
      </c>
      <c r="R55" s="74">
        <v>400.51799999999997</v>
      </c>
      <c r="S55" s="83">
        <f t="shared" si="51"/>
        <v>0.12694357375591597</v>
      </c>
      <c r="U55" s="223">
        <f t="shared" si="53"/>
        <v>0</v>
      </c>
      <c r="V55" s="217">
        <f t="shared" si="52"/>
        <v>0</v>
      </c>
      <c r="W55" s="217">
        <f t="shared" si="54"/>
        <v>3.0635085217463727E-2</v>
      </c>
      <c r="X55" s="217">
        <f t="shared" si="55"/>
        <v>1.1783693998757724E-2</v>
      </c>
      <c r="Y55" s="217">
        <f t="shared" si="56"/>
        <v>3.7482229595242832E-3</v>
      </c>
      <c r="Z55" s="217">
        <f t="shared" si="57"/>
        <v>7.6849612528544923E-3</v>
      </c>
      <c r="AA55" s="217">
        <f t="shared" si="58"/>
        <v>3.2341880987752972E-3</v>
      </c>
      <c r="AB55" s="293">
        <f t="shared" si="59"/>
        <v>4.9647163364811772E-3</v>
      </c>
    </row>
    <row r="56" spans="1:28" ht="20.100000000000001" customHeight="1">
      <c r="A56" s="16"/>
      <c r="C56" t="s">
        <v>46</v>
      </c>
      <c r="D56" s="25"/>
      <c r="E56" s="26"/>
      <c r="F56" s="26"/>
      <c r="G56" s="26"/>
      <c r="H56" s="26"/>
      <c r="I56" s="26"/>
      <c r="J56" s="26"/>
      <c r="K56" s="26">
        <v>2308.9539999999997</v>
      </c>
      <c r="L56" s="26">
        <v>2345.375</v>
      </c>
      <c r="M56" s="26">
        <v>1805.671</v>
      </c>
      <c r="N56" s="26">
        <v>416.77500000000003</v>
      </c>
      <c r="O56" s="26">
        <v>345.28899999999999</v>
      </c>
      <c r="P56" s="26">
        <v>316.24900000000002</v>
      </c>
      <c r="Q56" s="26">
        <v>48.006</v>
      </c>
      <c r="R56" s="66">
        <v>347.63399999999996</v>
      </c>
      <c r="S56" s="208">
        <f t="shared" si="51"/>
        <v>6.2414698162729643</v>
      </c>
      <c r="U56" s="220">
        <f t="shared" si="53"/>
        <v>0</v>
      </c>
      <c r="V56" s="214">
        <f t="shared" si="52"/>
        <v>0</v>
      </c>
      <c r="W56" s="214">
        <f t="shared" si="54"/>
        <v>1.6176869154951649E-2</v>
      </c>
      <c r="X56" s="214">
        <f t="shared" si="55"/>
        <v>3.7638661927800114E-3</v>
      </c>
      <c r="Y56" s="214">
        <f t="shared" si="56"/>
        <v>3.2577683739885527E-3</v>
      </c>
      <c r="Z56" s="214">
        <f t="shared" si="57"/>
        <v>2.6833235930146583E-3</v>
      </c>
      <c r="AA56" s="214">
        <f t="shared" si="58"/>
        <v>4.3685863858337025E-4</v>
      </c>
      <c r="AB56" s="225">
        <f t="shared" si="59"/>
        <v>4.3091801090495239E-3</v>
      </c>
    </row>
    <row r="57" spans="1:28" ht="20.100000000000001" customHeight="1">
      <c r="A57" s="16"/>
      <c r="C57" t="s">
        <v>47</v>
      </c>
      <c r="D57" s="25"/>
      <c r="E57" s="26"/>
      <c r="F57" s="26"/>
      <c r="G57" s="26"/>
      <c r="H57" s="26"/>
      <c r="I57" s="26"/>
      <c r="J57" s="26"/>
      <c r="K57" s="26">
        <v>1803.4530000000002</v>
      </c>
      <c r="L57" s="26">
        <v>1414.9079999999999</v>
      </c>
      <c r="M57" s="26">
        <v>1613.8340000000001</v>
      </c>
      <c r="N57" s="26">
        <v>888.04</v>
      </c>
      <c r="O57" s="26">
        <v>51.983000000000004</v>
      </c>
      <c r="P57" s="26">
        <v>589.47900000000004</v>
      </c>
      <c r="Q57" s="26">
        <v>307.39599999999996</v>
      </c>
      <c r="R57" s="66">
        <v>52.884</v>
      </c>
      <c r="S57" s="208">
        <f t="shared" si="51"/>
        <v>-0.82796132675766754</v>
      </c>
      <c r="U57" s="220">
        <f t="shared" si="53"/>
        <v>0</v>
      </c>
      <c r="V57" s="214">
        <f t="shared" si="52"/>
        <v>0</v>
      </c>
      <c r="W57" s="214">
        <f t="shared" si="54"/>
        <v>1.4458216062512075E-2</v>
      </c>
      <c r="X57" s="214">
        <f t="shared" si="55"/>
        <v>8.0198278059777119E-3</v>
      </c>
      <c r="Y57" s="214">
        <f t="shared" si="56"/>
        <v>4.9045458553573077E-4</v>
      </c>
      <c r="Z57" s="214">
        <f t="shared" si="57"/>
        <v>5.0016376598398336E-3</v>
      </c>
      <c r="AA57" s="214">
        <f t="shared" si="58"/>
        <v>2.7973294601919274E-3</v>
      </c>
      <c r="AB57" s="225">
        <f t="shared" si="59"/>
        <v>6.5553622743165247E-4</v>
      </c>
    </row>
    <row r="58" spans="1:28" ht="20.100000000000001" customHeight="1">
      <c r="A58" s="70"/>
      <c r="B58" s="71" t="s">
        <v>104</v>
      </c>
      <c r="C58" s="71"/>
      <c r="D58" s="133">
        <v>31356.972999999998</v>
      </c>
      <c r="E58" s="78">
        <v>33468.038999999997</v>
      </c>
      <c r="F58" s="78">
        <v>34411.756000000001</v>
      </c>
      <c r="G58" s="78">
        <v>62378.443999999996</v>
      </c>
      <c r="H58" s="78">
        <v>61707.67</v>
      </c>
      <c r="I58" s="78">
        <v>53747.112999999998</v>
      </c>
      <c r="J58" s="78">
        <v>48251.883999999998</v>
      </c>
      <c r="K58" s="78">
        <v>63507.170000000013</v>
      </c>
      <c r="L58" s="78">
        <v>74558.888000000006</v>
      </c>
      <c r="M58" s="78">
        <v>89828.377999999997</v>
      </c>
      <c r="N58" s="78">
        <v>90028.237999999983</v>
      </c>
      <c r="O58" s="78">
        <v>84305.925000000003</v>
      </c>
      <c r="P58" s="78">
        <v>93982.065000000002</v>
      </c>
      <c r="Q58" s="78">
        <v>84161.637999999992</v>
      </c>
      <c r="R58" s="74">
        <v>52338.759000000005</v>
      </c>
      <c r="S58" s="83">
        <f t="shared" si="51"/>
        <v>-0.37811620301401438</v>
      </c>
      <c r="U58" s="223">
        <f t="shared" si="53"/>
        <v>0.70683024423657947</v>
      </c>
      <c r="V58" s="217">
        <f t="shared" si="52"/>
        <v>0.78989174947773222</v>
      </c>
      <c r="W58" s="217">
        <f t="shared" si="54"/>
        <v>0.80476560641863182</v>
      </c>
      <c r="X58" s="217">
        <f t="shared" si="55"/>
        <v>0.81303878928379258</v>
      </c>
      <c r="Y58" s="217">
        <f t="shared" si="56"/>
        <v>0.79541826181792896</v>
      </c>
      <c r="Z58" s="217">
        <f t="shared" si="57"/>
        <v>0.79742320872077743</v>
      </c>
      <c r="AA58" s="217">
        <f t="shared" si="58"/>
        <v>0.76587798603562962</v>
      </c>
      <c r="AB58" s="293">
        <f t="shared" si="59"/>
        <v>0.6487775626524932</v>
      </c>
    </row>
    <row r="59" spans="1:28" ht="20.100000000000001" customHeight="1">
      <c r="A59" s="16"/>
      <c r="C59" t="s">
        <v>46</v>
      </c>
      <c r="D59" s="25">
        <v>8555.0490000000009</v>
      </c>
      <c r="E59" s="26">
        <v>10024.627</v>
      </c>
      <c r="F59" s="26">
        <v>9410.9320000000025</v>
      </c>
      <c r="G59" s="26">
        <v>22616.409</v>
      </c>
      <c r="H59" s="26">
        <v>20054.071</v>
      </c>
      <c r="I59" s="26">
        <v>17118.886000000002</v>
      </c>
      <c r="J59" s="26">
        <v>15472.681999999999</v>
      </c>
      <c r="K59" s="26">
        <v>19814.112000000005</v>
      </c>
      <c r="L59" s="26">
        <v>20558.191999999999</v>
      </c>
      <c r="M59" s="26">
        <v>20442.883999999998</v>
      </c>
      <c r="N59" s="26">
        <v>21018.834999999995</v>
      </c>
      <c r="O59" s="26">
        <v>19262.626</v>
      </c>
      <c r="P59" s="26">
        <v>30460.155000000002</v>
      </c>
      <c r="Q59" s="26">
        <v>32660.201000000001</v>
      </c>
      <c r="R59" s="66">
        <v>25186.259000000002</v>
      </c>
      <c r="S59" s="208">
        <f t="shared" ref="S59:S68" si="60">(R59-Q59)/Q59</f>
        <v>-0.22883943671993931</v>
      </c>
      <c r="U59" s="220">
        <f t="shared" si="53"/>
        <v>0.19284282874261832</v>
      </c>
      <c r="V59" s="214">
        <f t="shared" si="52"/>
        <v>0.25158684916992397</v>
      </c>
      <c r="W59" s="214">
        <f t="shared" si="54"/>
        <v>0.18314624293010995</v>
      </c>
      <c r="X59" s="214">
        <f t="shared" si="55"/>
        <v>0.18981964481583882</v>
      </c>
      <c r="Y59" s="214">
        <f t="shared" si="56"/>
        <v>0.18174101631609932</v>
      </c>
      <c r="Z59" s="214">
        <f t="shared" si="57"/>
        <v>0.25844967907687738</v>
      </c>
      <c r="AA59" s="214">
        <f t="shared" si="58"/>
        <v>0.2972105766928973</v>
      </c>
      <c r="AB59" s="225">
        <f t="shared" si="59"/>
        <v>0.31220227683186796</v>
      </c>
    </row>
    <row r="60" spans="1:28" ht="20.100000000000001" customHeight="1" thickBot="1">
      <c r="A60" s="16"/>
      <c r="C60" t="s">
        <v>47</v>
      </c>
      <c r="D60" s="25">
        <v>22801.923999999999</v>
      </c>
      <c r="E60" s="26">
        <v>23443.411999999997</v>
      </c>
      <c r="F60" s="26">
        <v>25000.823999999997</v>
      </c>
      <c r="G60" s="26">
        <v>39762.034999999996</v>
      </c>
      <c r="H60" s="26">
        <v>41653.598999999995</v>
      </c>
      <c r="I60" s="26">
        <v>36628.226999999992</v>
      </c>
      <c r="J60" s="26">
        <v>32779.201999999997</v>
      </c>
      <c r="K60" s="26">
        <v>43693.058000000005</v>
      </c>
      <c r="L60" s="26">
        <v>54000.696000000004</v>
      </c>
      <c r="M60" s="26">
        <v>69385.493999999992</v>
      </c>
      <c r="N60" s="26">
        <v>69009.402999999991</v>
      </c>
      <c r="O60" s="26">
        <v>65043.298999999999</v>
      </c>
      <c r="P60" s="26">
        <v>63521.91</v>
      </c>
      <c r="Q60" s="26">
        <v>51501.436999999991</v>
      </c>
      <c r="R60" s="66">
        <v>27152.5</v>
      </c>
      <c r="S60" s="208">
        <f t="shared" si="60"/>
        <v>-0.47278170121738533</v>
      </c>
      <c r="U60" s="220">
        <f t="shared" si="53"/>
        <v>0.51398741549396121</v>
      </c>
      <c r="V60" s="214">
        <f t="shared" si="52"/>
        <v>0.5383049003078082</v>
      </c>
      <c r="W60" s="214">
        <f t="shared" si="54"/>
        <v>0.62161936348852176</v>
      </c>
      <c r="X60" s="214">
        <f t="shared" si="55"/>
        <v>0.62321914446795379</v>
      </c>
      <c r="Y60" s="214">
        <f t="shared" si="56"/>
        <v>0.61367724550182967</v>
      </c>
      <c r="Z60" s="214">
        <f t="shared" si="57"/>
        <v>0.5389735296439</v>
      </c>
      <c r="AA60" s="214">
        <f t="shared" si="58"/>
        <v>0.46866740934273232</v>
      </c>
      <c r="AB60" s="225">
        <f t="shared" si="59"/>
        <v>0.33657528582062518</v>
      </c>
    </row>
    <row r="61" spans="1:28" ht="20.100000000000001" customHeight="1" thickBot="1">
      <c r="A61" s="42" t="s">
        <v>49</v>
      </c>
      <c r="B61" s="43"/>
      <c r="C61" s="43"/>
      <c r="D61" s="132">
        <f>D62+D65+D68</f>
        <v>741.76900000000001</v>
      </c>
      <c r="E61" s="138">
        <f t="shared" ref="E61:R61" si="61">E62+E65+E68</f>
        <v>847.44999999999993</v>
      </c>
      <c r="F61" s="138">
        <f t="shared" si="61"/>
        <v>859.44099999999992</v>
      </c>
      <c r="G61" s="138">
        <f t="shared" si="61"/>
        <v>972.75699999999972</v>
      </c>
      <c r="H61" s="138">
        <f t="shared" si="61"/>
        <v>834.68000000000006</v>
      </c>
      <c r="I61" s="138">
        <f t="shared" si="61"/>
        <v>926.255</v>
      </c>
      <c r="J61" s="138">
        <f t="shared" si="61"/>
        <v>866.09500000000003</v>
      </c>
      <c r="K61" s="138">
        <f t="shared" si="61"/>
        <v>741.87599999999998</v>
      </c>
      <c r="L61" s="138">
        <f t="shared" si="61"/>
        <v>960.81100000000004</v>
      </c>
      <c r="M61" s="138">
        <f t="shared" si="61"/>
        <v>905.06100000000015</v>
      </c>
      <c r="N61" s="138">
        <f t="shared" si="61"/>
        <v>673.3119999999999</v>
      </c>
      <c r="O61" s="138">
        <f t="shared" si="61"/>
        <v>936.36000000000013</v>
      </c>
      <c r="P61" s="138">
        <f t="shared" si="61"/>
        <v>1352.5499999999997</v>
      </c>
      <c r="Q61" s="138">
        <f t="shared" si="61"/>
        <v>1416.47</v>
      </c>
      <c r="R61" s="67">
        <f t="shared" si="61"/>
        <v>1015.304</v>
      </c>
      <c r="S61" s="28">
        <f t="shared" si="60"/>
        <v>-0.2832153169498825</v>
      </c>
      <c r="U61" s="288">
        <f t="shared" si="53"/>
        <v>1.6720515830310641E-2</v>
      </c>
      <c r="V61" s="211">
        <f t="shared" si="52"/>
        <v>1.3612660133252123E-2</v>
      </c>
      <c r="W61" s="211">
        <f t="shared" si="54"/>
        <v>8.1083726627108142E-3</v>
      </c>
      <c r="X61" s="211">
        <f t="shared" si="55"/>
        <v>6.0806340927193198E-3</v>
      </c>
      <c r="Y61" s="211">
        <f t="shared" si="56"/>
        <v>8.8344661853343772E-3</v>
      </c>
      <c r="Z61" s="211">
        <f t="shared" si="57"/>
        <v>1.1476176448722288E-2</v>
      </c>
      <c r="AA61" s="211">
        <f t="shared" si="58"/>
        <v>1.2889996162858528E-2</v>
      </c>
      <c r="AB61" s="289">
        <f t="shared" si="59"/>
        <v>1.2585442739888557E-2</v>
      </c>
    </row>
    <row r="62" spans="1:28" ht="20.100000000000001" customHeight="1">
      <c r="A62" s="69"/>
      <c r="B62" s="68" t="s">
        <v>95</v>
      </c>
      <c r="C62" s="68"/>
      <c r="D62" s="72">
        <v>719.56600000000003</v>
      </c>
      <c r="E62" s="77">
        <v>847.28199999999993</v>
      </c>
      <c r="F62" s="77">
        <v>811.16499999999996</v>
      </c>
      <c r="G62" s="77">
        <v>896.17499999999973</v>
      </c>
      <c r="H62" s="77">
        <v>765.71500000000003</v>
      </c>
      <c r="I62" s="77">
        <v>862.26099999999997</v>
      </c>
      <c r="J62" s="77">
        <v>828.14200000000005</v>
      </c>
      <c r="K62" s="77">
        <v>736.24800000000005</v>
      </c>
      <c r="L62" s="77">
        <v>959.19600000000003</v>
      </c>
      <c r="M62" s="77">
        <v>893.96600000000012</v>
      </c>
      <c r="N62" s="77">
        <v>659.62299999999993</v>
      </c>
      <c r="O62" s="77">
        <v>923.87100000000009</v>
      </c>
      <c r="P62" s="77">
        <v>1345.2709999999997</v>
      </c>
      <c r="Q62" s="77">
        <v>1397.5450000000001</v>
      </c>
      <c r="R62" s="73">
        <v>914.47299999999996</v>
      </c>
      <c r="S62" s="81">
        <f t="shared" si="60"/>
        <v>-0.34565756379937684</v>
      </c>
      <c r="U62" s="290">
        <f t="shared" si="53"/>
        <v>1.6220029003575651E-2</v>
      </c>
      <c r="V62" s="291">
        <f t="shared" si="52"/>
        <v>1.2672175523109843E-2</v>
      </c>
      <c r="W62" s="291">
        <f t="shared" si="54"/>
        <v>8.0089734015640224E-3</v>
      </c>
      <c r="X62" s="291">
        <f t="shared" si="55"/>
        <v>5.9570096807153236E-3</v>
      </c>
      <c r="Y62" s="291">
        <f t="shared" si="56"/>
        <v>8.7166336762688028E-3</v>
      </c>
      <c r="Z62" s="291">
        <f t="shared" si="57"/>
        <v>1.1414415265497824E-2</v>
      </c>
      <c r="AA62" s="291">
        <f t="shared" si="58"/>
        <v>1.271777707076191E-2</v>
      </c>
      <c r="AB62" s="292">
        <f t="shared" si="59"/>
        <v>1.1335568045308704E-2</v>
      </c>
    </row>
    <row r="63" spans="1:28" ht="20.100000000000001" customHeight="1">
      <c r="A63" s="16"/>
      <c r="C63" t="s">
        <v>46</v>
      </c>
      <c r="D63" s="25">
        <v>300.31299999999999</v>
      </c>
      <c r="E63" s="26">
        <v>417.99299999999999</v>
      </c>
      <c r="F63" s="26">
        <v>377.59900000000005</v>
      </c>
      <c r="G63" s="26">
        <v>455.52600000000001</v>
      </c>
      <c r="H63" s="26">
        <v>383.06600000000003</v>
      </c>
      <c r="I63" s="26">
        <v>451.20599999999996</v>
      </c>
      <c r="J63" s="26">
        <v>339.02</v>
      </c>
      <c r="K63" s="26">
        <v>298.28799999999995</v>
      </c>
      <c r="L63" s="26">
        <v>384.82100000000003</v>
      </c>
      <c r="M63" s="26">
        <v>421.47100000000006</v>
      </c>
      <c r="N63" s="26">
        <v>259.52099999999996</v>
      </c>
      <c r="O63" s="26">
        <v>275.98399999999998</v>
      </c>
      <c r="P63" s="26">
        <v>488.11199999999985</v>
      </c>
      <c r="Q63" s="26">
        <v>500.50200000000007</v>
      </c>
      <c r="R63" s="66">
        <v>400.96200000000005</v>
      </c>
      <c r="S63" s="27">
        <f t="shared" si="60"/>
        <v>-0.19888032415454884</v>
      </c>
      <c r="U63" s="220">
        <f t="shared" si="53"/>
        <v>6.7694771155819124E-3</v>
      </c>
      <c r="V63" s="214">
        <f t="shared" si="52"/>
        <v>6.6311263400296427E-3</v>
      </c>
      <c r="W63" s="214">
        <f t="shared" si="54"/>
        <v>3.7759266331500187E-3</v>
      </c>
      <c r="X63" s="214">
        <f t="shared" si="55"/>
        <v>2.3437161975081544E-3</v>
      </c>
      <c r="Y63" s="214">
        <f t="shared" si="56"/>
        <v>2.6038823910604064E-3</v>
      </c>
      <c r="Z63" s="214">
        <f t="shared" si="57"/>
        <v>4.1415544258908967E-3</v>
      </c>
      <c r="AA63" s="214">
        <f t="shared" si="58"/>
        <v>4.554610305550431E-3</v>
      </c>
      <c r="AB63" s="225">
        <f t="shared" si="59"/>
        <v>4.9702200443130298E-3</v>
      </c>
    </row>
    <row r="64" spans="1:28" ht="20.100000000000001" customHeight="1">
      <c r="A64" s="16"/>
      <c r="C64" t="s">
        <v>47</v>
      </c>
      <c r="D64" s="25">
        <v>419.25299999999999</v>
      </c>
      <c r="E64" s="26">
        <v>429.28899999999999</v>
      </c>
      <c r="F64" s="26">
        <v>433.56599999999997</v>
      </c>
      <c r="G64" s="26">
        <v>440.64899999999977</v>
      </c>
      <c r="H64" s="26">
        <v>382.649</v>
      </c>
      <c r="I64" s="26">
        <v>411.05500000000001</v>
      </c>
      <c r="J64" s="26">
        <v>489.12200000000007</v>
      </c>
      <c r="K64" s="26">
        <v>437.96000000000009</v>
      </c>
      <c r="L64" s="26">
        <v>574.375</v>
      </c>
      <c r="M64" s="26">
        <v>472.495</v>
      </c>
      <c r="N64" s="26">
        <v>400.10199999999998</v>
      </c>
      <c r="O64" s="26">
        <v>647.88700000000006</v>
      </c>
      <c r="P64" s="26">
        <v>857.15899999999976</v>
      </c>
      <c r="Q64" s="26">
        <v>897.04300000000001</v>
      </c>
      <c r="R64" s="66">
        <v>513.51099999999997</v>
      </c>
      <c r="S64" s="27">
        <f t="shared" si="60"/>
        <v>-0.42755141057898011</v>
      </c>
      <c r="U64" s="220">
        <f t="shared" si="53"/>
        <v>9.450551887993739E-3</v>
      </c>
      <c r="V64" s="214">
        <f t="shared" si="52"/>
        <v>6.0410491830802009E-3</v>
      </c>
      <c r="W64" s="214">
        <f t="shared" si="54"/>
        <v>4.2330467684140024E-3</v>
      </c>
      <c r="X64" s="214">
        <f t="shared" si="55"/>
        <v>3.6132934832071692E-3</v>
      </c>
      <c r="Y64" s="214">
        <f t="shared" si="56"/>
        <v>6.1127512852083956E-3</v>
      </c>
      <c r="Z64" s="214">
        <f t="shared" si="57"/>
        <v>7.2728608396069256E-3</v>
      </c>
      <c r="AA64" s="214">
        <f t="shared" si="58"/>
        <v>8.1631667652114787E-3</v>
      </c>
      <c r="AB64" s="225">
        <f t="shared" si="59"/>
        <v>6.3653480009956747E-3</v>
      </c>
    </row>
    <row r="65" spans="1:28" ht="20.100000000000001" customHeight="1">
      <c r="A65" s="70"/>
      <c r="B65" s="554" t="s">
        <v>103</v>
      </c>
      <c r="C65" s="555"/>
      <c r="D65" s="133"/>
      <c r="E65" s="78"/>
      <c r="F65" s="78"/>
      <c r="G65" s="78"/>
      <c r="H65" s="78"/>
      <c r="I65" s="78"/>
      <c r="J65" s="78"/>
      <c r="K65" s="78">
        <v>4.8330000000000002</v>
      </c>
      <c r="L65" s="143"/>
      <c r="M65" s="143">
        <v>2.4420000000000002</v>
      </c>
      <c r="N65" s="143">
        <v>1.3909999999999998</v>
      </c>
      <c r="O65" s="143">
        <v>10.282</v>
      </c>
      <c r="P65" s="143">
        <v>4.9859999999999998</v>
      </c>
      <c r="Q65" s="143">
        <v>1.504</v>
      </c>
      <c r="R65" s="164">
        <v>3.4459999999999997</v>
      </c>
      <c r="S65" s="83">
        <f t="shared" si="60"/>
        <v>1.291223404255319</v>
      </c>
      <c r="U65" s="223">
        <f t="shared" si="53"/>
        <v>0</v>
      </c>
      <c r="V65" s="217">
        <f t="shared" si="52"/>
        <v>0</v>
      </c>
      <c r="W65" s="217">
        <f t="shared" si="54"/>
        <v>2.18776922686314E-5</v>
      </c>
      <c r="X65" s="217">
        <f t="shared" si="55"/>
        <v>1.2562024771536187E-5</v>
      </c>
      <c r="Y65" s="217">
        <f t="shared" si="56"/>
        <v>9.700967717289082E-5</v>
      </c>
      <c r="Z65" s="217">
        <f t="shared" si="57"/>
        <v>4.2305434751639002E-5</v>
      </c>
      <c r="AA65" s="217">
        <f t="shared" si="58"/>
        <v>1.3686526526463126E-5</v>
      </c>
      <c r="AB65" s="241">
        <f t="shared" si="59"/>
        <v>4.2715714388652035E-5</v>
      </c>
    </row>
    <row r="66" spans="1:28" ht="20.100000000000001" customHeight="1">
      <c r="A66" s="16"/>
      <c r="C66" t="s">
        <v>46</v>
      </c>
      <c r="D66" s="25"/>
      <c r="E66" s="26"/>
      <c r="F66" s="26"/>
      <c r="G66" s="26"/>
      <c r="H66" s="26"/>
      <c r="I66" s="26"/>
      <c r="J66" s="26"/>
      <c r="K66" s="26"/>
      <c r="L66" s="142"/>
      <c r="M66" s="142">
        <v>8.9999999999999993E-3</v>
      </c>
      <c r="N66" s="142"/>
      <c r="O66" s="142">
        <v>0.86199999999999999</v>
      </c>
      <c r="P66" s="142">
        <v>1.9179999999999999</v>
      </c>
      <c r="Q66" s="142"/>
      <c r="R66" s="142">
        <v>0.78300000000000003</v>
      </c>
      <c r="S66" s="27"/>
      <c r="U66" s="220">
        <f t="shared" si="53"/>
        <v>0</v>
      </c>
      <c r="V66" s="214">
        <f t="shared" si="52"/>
        <v>0</v>
      </c>
      <c r="W66" s="214">
        <f t="shared" si="54"/>
        <v>8.0630315486356504E-8</v>
      </c>
      <c r="X66" s="214">
        <f t="shared" si="55"/>
        <v>0</v>
      </c>
      <c r="Y66" s="214">
        <f t="shared" si="56"/>
        <v>8.1328867655156481E-6</v>
      </c>
      <c r="Z66" s="214">
        <f t="shared" si="57"/>
        <v>1.6273931779711915E-5</v>
      </c>
      <c r="AA66" s="214">
        <f t="shared" si="58"/>
        <v>0</v>
      </c>
      <c r="AB66" s="225">
        <f t="shared" si="59"/>
        <v>9.7058631359009139E-6</v>
      </c>
    </row>
    <row r="67" spans="1:28" ht="20.100000000000001" customHeight="1">
      <c r="A67" s="16"/>
      <c r="C67" t="s">
        <v>47</v>
      </c>
      <c r="D67" s="25"/>
      <c r="E67" s="26"/>
      <c r="F67" s="26"/>
      <c r="G67" s="26"/>
      <c r="H67" s="26"/>
      <c r="I67" s="26"/>
      <c r="J67" s="26"/>
      <c r="K67" s="26">
        <v>4.8330000000000002</v>
      </c>
      <c r="L67" s="142"/>
      <c r="M67" s="142">
        <v>2.4330000000000003</v>
      </c>
      <c r="N67" s="142">
        <v>1.3909999999999998</v>
      </c>
      <c r="O67" s="142">
        <v>9.42</v>
      </c>
      <c r="P67" s="142">
        <v>3.0679999999999996</v>
      </c>
      <c r="Q67" s="142">
        <v>1.504</v>
      </c>
      <c r="R67" s="66">
        <v>2.6629999999999998</v>
      </c>
      <c r="S67" s="27">
        <f t="shared" si="60"/>
        <v>0.77061170212765939</v>
      </c>
      <c r="U67" s="220">
        <f t="shared" si="53"/>
        <v>0</v>
      </c>
      <c r="V67" s="214">
        <f t="shared" si="52"/>
        <v>0</v>
      </c>
      <c r="W67" s="214">
        <f t="shared" si="54"/>
        <v>2.1797061953145046E-5</v>
      </c>
      <c r="X67" s="214">
        <f t="shared" si="55"/>
        <v>1.2562024771536187E-5</v>
      </c>
      <c r="Y67" s="214">
        <f t="shared" si="56"/>
        <v>8.8876790407375179E-5</v>
      </c>
      <c r="Z67" s="214">
        <f t="shared" si="57"/>
        <v>2.6031502971927086E-5</v>
      </c>
      <c r="AA67" s="214">
        <f t="shared" si="58"/>
        <v>1.3686526526463126E-5</v>
      </c>
      <c r="AB67" s="225">
        <f t="shared" si="59"/>
        <v>3.3009851252751125E-5</v>
      </c>
    </row>
    <row r="68" spans="1:28" ht="20.100000000000001" customHeight="1">
      <c r="A68" s="70"/>
      <c r="B68" s="71" t="s">
        <v>104</v>
      </c>
      <c r="C68" s="71"/>
      <c r="D68" s="133">
        <v>22.203000000000003</v>
      </c>
      <c r="E68" s="78">
        <v>0.16800000000000001</v>
      </c>
      <c r="F68" s="78">
        <v>48.275999999999996</v>
      </c>
      <c r="G68" s="78">
        <v>76.581999999999994</v>
      </c>
      <c r="H68" s="143">
        <v>68.965000000000003</v>
      </c>
      <c r="I68" s="78">
        <v>63.994</v>
      </c>
      <c r="J68" s="143">
        <v>37.952999999999996</v>
      </c>
      <c r="K68" s="78">
        <v>0.79499999999999993</v>
      </c>
      <c r="L68" s="78">
        <v>1.6150000000000002</v>
      </c>
      <c r="M68" s="78">
        <v>8.6529999999999987</v>
      </c>
      <c r="N68" s="78">
        <v>12.298</v>
      </c>
      <c r="O68" s="78">
        <v>2.2069999999999999</v>
      </c>
      <c r="P68" s="78">
        <v>2.2930000000000001</v>
      </c>
      <c r="Q68" s="78">
        <v>17.421000000000003</v>
      </c>
      <c r="R68" s="74">
        <v>97.384999999999991</v>
      </c>
      <c r="S68" s="83">
        <f t="shared" si="60"/>
        <v>4.5900924171976332</v>
      </c>
      <c r="U68" s="223">
        <f t="shared" si="53"/>
        <v>5.0048682673499054E-4</v>
      </c>
      <c r="V68" s="217">
        <f t="shared" si="52"/>
        <v>9.4048461014227872E-4</v>
      </c>
      <c r="W68" s="217">
        <f t="shared" si="54"/>
        <v>7.7521568878160309E-5</v>
      </c>
      <c r="X68" s="217">
        <f t="shared" si="55"/>
        <v>1.1106238723246014E-4</v>
      </c>
      <c r="Y68" s="217">
        <f t="shared" si="56"/>
        <v>2.0822831892683332E-5</v>
      </c>
      <c r="Z68" s="217">
        <f t="shared" si="57"/>
        <v>1.945574847282556E-5</v>
      </c>
      <c r="AA68" s="217">
        <f t="shared" si="58"/>
        <v>1.585325655701557E-4</v>
      </c>
      <c r="AB68" s="293">
        <f t="shared" si="59"/>
        <v>1.2071589801912008E-3</v>
      </c>
    </row>
    <row r="69" spans="1:28" ht="20.100000000000001" customHeight="1">
      <c r="A69" s="16"/>
      <c r="C69" t="s">
        <v>46</v>
      </c>
      <c r="D69" s="25">
        <v>10.422000000000001</v>
      </c>
      <c r="E69" s="26">
        <v>0.16800000000000001</v>
      </c>
      <c r="F69" s="26">
        <v>0.48399999999999999</v>
      </c>
      <c r="G69" s="26">
        <v>18.132000000000001</v>
      </c>
      <c r="H69" s="142">
        <v>22.948</v>
      </c>
      <c r="I69" s="26">
        <v>23.108999999999998</v>
      </c>
      <c r="J69" s="142">
        <v>2.637</v>
      </c>
      <c r="K69" s="26"/>
      <c r="L69" s="26">
        <v>4.2000000000000003E-2</v>
      </c>
      <c r="M69" s="26">
        <v>0.29300000000000004</v>
      </c>
      <c r="N69" s="26">
        <v>3.722</v>
      </c>
      <c r="O69" s="26">
        <v>0.73</v>
      </c>
      <c r="P69" s="26">
        <v>0.48499999999999999</v>
      </c>
      <c r="Q69" s="26">
        <v>0.34100000000000003</v>
      </c>
      <c r="R69" s="66">
        <v>12.657</v>
      </c>
      <c r="S69" s="208">
        <f t="shared" ref="S69:S78" si="62">(R69-Q69)/Q69</f>
        <v>36.117302052785924</v>
      </c>
      <c r="U69" s="220">
        <f t="shared" si="53"/>
        <v>2.3492652831743781E-4</v>
      </c>
      <c r="V69" s="214">
        <f t="shared" si="52"/>
        <v>3.3962025902081316E-4</v>
      </c>
      <c r="W69" s="214">
        <f t="shared" si="54"/>
        <v>2.6249647152780511E-6</v>
      </c>
      <c r="X69" s="214">
        <f t="shared" si="55"/>
        <v>3.3613124514491516E-5</v>
      </c>
      <c r="Y69" s="214">
        <f t="shared" si="56"/>
        <v>6.887479511399562E-6</v>
      </c>
      <c r="Z69" s="214">
        <f t="shared" si="57"/>
        <v>4.115149589760312E-6</v>
      </c>
      <c r="AA69" s="214">
        <f t="shared" si="58"/>
        <v>3.1031286871834618E-6</v>
      </c>
      <c r="AB69" s="225">
        <f t="shared" si="59"/>
        <v>1.5689286042285805E-4</v>
      </c>
    </row>
    <row r="70" spans="1:28" ht="20.100000000000001" customHeight="1" thickBot="1">
      <c r="A70" s="16"/>
      <c r="C70" t="s">
        <v>47</v>
      </c>
      <c r="D70" s="25">
        <v>11.781000000000001</v>
      </c>
      <c r="E70" s="26"/>
      <c r="F70" s="26">
        <v>47.791999999999994</v>
      </c>
      <c r="G70" s="26">
        <v>58.449999999999996</v>
      </c>
      <c r="H70" s="142">
        <v>46.016999999999996</v>
      </c>
      <c r="I70" s="26">
        <v>40.884999999999998</v>
      </c>
      <c r="J70" s="142">
        <v>35.315999999999995</v>
      </c>
      <c r="K70" s="26">
        <v>0.79499999999999993</v>
      </c>
      <c r="L70" s="26">
        <v>1.5730000000000002</v>
      </c>
      <c r="M70" s="26">
        <v>8.36</v>
      </c>
      <c r="N70" s="26">
        <v>8.5760000000000005</v>
      </c>
      <c r="O70" s="26">
        <v>1.4770000000000001</v>
      </c>
      <c r="P70" s="26">
        <v>1.8080000000000001</v>
      </c>
      <c r="Q70" s="26">
        <v>17.080000000000002</v>
      </c>
      <c r="R70" s="66">
        <v>84.727999999999994</v>
      </c>
      <c r="S70" s="208">
        <f t="shared" si="62"/>
        <v>3.9606557377049172</v>
      </c>
      <c r="U70" s="220">
        <f t="shared" si="53"/>
        <v>2.6556029841755274E-4</v>
      </c>
      <c r="V70" s="214">
        <f t="shared" si="52"/>
        <v>6.0086435112146545E-4</v>
      </c>
      <c r="W70" s="214">
        <f t="shared" si="54"/>
        <v>7.4896604162882262E-5</v>
      </c>
      <c r="X70" s="214">
        <f t="shared" si="55"/>
        <v>7.7449262717968633E-5</v>
      </c>
      <c r="Y70" s="214">
        <f t="shared" si="56"/>
        <v>1.3935352381283773E-5</v>
      </c>
      <c r="Z70" s="214">
        <f t="shared" si="57"/>
        <v>1.5340598883065249E-5</v>
      </c>
      <c r="AA70" s="214">
        <f t="shared" si="58"/>
        <v>1.5542943688297224E-4</v>
      </c>
      <c r="AB70" s="225">
        <f t="shared" si="59"/>
        <v>1.0502661197683428E-3</v>
      </c>
    </row>
    <row r="71" spans="1:28" ht="20.100000000000001" customHeight="1" thickBot="1">
      <c r="A71" s="254" t="s">
        <v>27</v>
      </c>
      <c r="B71" s="231"/>
      <c r="C71" s="231"/>
      <c r="D71" s="451">
        <f>D51+D61</f>
        <v>44362.806000000004</v>
      </c>
      <c r="E71" s="233">
        <f t="shared" ref="E71:R71" si="63">E51+E61</f>
        <v>43617.64499999999</v>
      </c>
      <c r="F71" s="233">
        <f t="shared" si="63"/>
        <v>48226.387999999999</v>
      </c>
      <c r="G71" s="233">
        <f t="shared" si="63"/>
        <v>80230.285999999993</v>
      </c>
      <c r="H71" s="233">
        <f t="shared" si="63"/>
        <v>77636.81</v>
      </c>
      <c r="I71" s="233">
        <f t="shared" si="63"/>
        <v>68043.644</v>
      </c>
      <c r="J71" s="233">
        <f t="shared" si="63"/>
        <v>61667.877999999997</v>
      </c>
      <c r="K71" s="233">
        <f t="shared" si="63"/>
        <v>83889.503000000012</v>
      </c>
      <c r="L71" s="233">
        <f t="shared" si="63"/>
        <v>95757.707000000009</v>
      </c>
      <c r="M71" s="233">
        <f t="shared" si="63"/>
        <v>111620.548</v>
      </c>
      <c r="N71" s="233">
        <f t="shared" si="63"/>
        <v>110730.557</v>
      </c>
      <c r="O71" s="233">
        <f t="shared" si="63"/>
        <v>105989.42599999999</v>
      </c>
      <c r="P71" s="233">
        <f t="shared" si="63"/>
        <v>117857.19800000002</v>
      </c>
      <c r="Q71" s="233">
        <f t="shared" si="63"/>
        <v>109889.094</v>
      </c>
      <c r="R71" s="452">
        <f t="shared" si="63"/>
        <v>80672.887000000002</v>
      </c>
      <c r="S71" s="234">
        <f t="shared" si="62"/>
        <v>-0.2658699415612617</v>
      </c>
      <c r="U71" s="255">
        <f>U51+U61</f>
        <v>1</v>
      </c>
      <c r="V71" s="256">
        <f t="shared" ref="V71:AB71" si="64">V51+V61</f>
        <v>0.99999999999999989</v>
      </c>
      <c r="W71" s="256">
        <f t="shared" si="64"/>
        <v>1</v>
      </c>
      <c r="X71" s="256">
        <f t="shared" si="64"/>
        <v>0.99999999999999989</v>
      </c>
      <c r="Y71" s="256">
        <f t="shared" si="64"/>
        <v>1</v>
      </c>
      <c r="Z71" s="256">
        <f t="shared" si="64"/>
        <v>1</v>
      </c>
      <c r="AA71" s="256">
        <f t="shared" si="64"/>
        <v>1</v>
      </c>
      <c r="AB71" s="257">
        <f t="shared" si="64"/>
        <v>1</v>
      </c>
    </row>
    <row r="72" spans="1:28" ht="20.100000000000001" customHeight="1">
      <c r="A72" s="273"/>
      <c r="B72" s="263" t="s">
        <v>95</v>
      </c>
      <c r="C72" s="263"/>
      <c r="D72" s="264">
        <f t="shared" ref="D72:R74" si="65">D52+D62</f>
        <v>12983.630000000003</v>
      </c>
      <c r="E72" s="265">
        <f t="shared" si="65"/>
        <v>10149.437999999998</v>
      </c>
      <c r="F72" s="265">
        <f t="shared" si="65"/>
        <v>13766.356</v>
      </c>
      <c r="G72" s="265">
        <f t="shared" si="65"/>
        <v>17775.259999999998</v>
      </c>
      <c r="H72" s="265">
        <f t="shared" si="65"/>
        <v>15860.175000000003</v>
      </c>
      <c r="I72" s="265">
        <f t="shared" si="65"/>
        <v>14232.537000000004</v>
      </c>
      <c r="J72" s="265">
        <f t="shared" si="65"/>
        <v>13378.041000000001</v>
      </c>
      <c r="K72" s="265">
        <f t="shared" si="65"/>
        <v>16264.297999999999</v>
      </c>
      <c r="L72" s="265">
        <f t="shared" si="65"/>
        <v>17436.921000000002</v>
      </c>
      <c r="M72" s="265">
        <f t="shared" ref="M72:N74" si="66">M52+M62</f>
        <v>18361.57</v>
      </c>
      <c r="N72" s="265">
        <f t="shared" si="66"/>
        <v>19383.814999999999</v>
      </c>
      <c r="O72" s="265">
        <f t="shared" ref="O72:Q72" si="67">O52+O62</f>
        <v>21273.739999999998</v>
      </c>
      <c r="P72" s="265">
        <f t="shared" ref="P72" si="68">P52+P62</f>
        <v>22962.126000000004</v>
      </c>
      <c r="Q72" s="265">
        <f t="shared" si="67"/>
        <v>25353.129000000001</v>
      </c>
      <c r="R72" s="266">
        <f t="shared" si="65"/>
        <v>27832.778999999995</v>
      </c>
      <c r="S72" s="81">
        <f t="shared" si="62"/>
        <v>9.7804495847435405E-2</v>
      </c>
      <c r="U72" s="294">
        <f>D72/D71</f>
        <v>0.29266926893668543</v>
      </c>
      <c r="V72" s="295">
        <f>I72/I71</f>
        <v>0.20916776591212552</v>
      </c>
      <c r="W72" s="295">
        <f t="shared" ref="W72:Y73" si="69">M72/M71</f>
        <v>0.16449990910275769</v>
      </c>
      <c r="X72" s="295">
        <f t="shared" si="69"/>
        <v>0.17505389230544555</v>
      </c>
      <c r="Y72" s="295">
        <f t="shared" si="69"/>
        <v>0.20071568271348125</v>
      </c>
      <c r="Z72" s="295">
        <f t="shared" ref="Z72:Z73" si="70">P72/P71</f>
        <v>0.19483006884314355</v>
      </c>
      <c r="AA72" s="295">
        <f t="shared" ref="AA72:AA73" si="71">Q72/Q71</f>
        <v>0.23071560677349839</v>
      </c>
      <c r="AB72" s="296">
        <f t="shared" ref="AB72:AB73" si="72">R72/R71</f>
        <v>0.34500784631644577</v>
      </c>
    </row>
    <row r="73" spans="1:28" ht="20.100000000000001" customHeight="1">
      <c r="A73" s="16"/>
      <c r="C73" t="s">
        <v>46</v>
      </c>
      <c r="D73" s="17">
        <f>D53+D63</f>
        <v>4137.9079999999994</v>
      </c>
      <c r="E73" s="26">
        <f t="shared" si="65"/>
        <v>4480.8339999999998</v>
      </c>
      <c r="F73" s="26">
        <f t="shared" si="65"/>
        <v>6474.2070000000003</v>
      </c>
      <c r="G73" s="26">
        <f t="shared" si="65"/>
        <v>7762.7550000000001</v>
      </c>
      <c r="H73" s="26">
        <f t="shared" si="65"/>
        <v>5569.862000000001</v>
      </c>
      <c r="I73" s="26">
        <f t="shared" si="65"/>
        <v>5805.572000000001</v>
      </c>
      <c r="J73" s="26">
        <f t="shared" si="65"/>
        <v>6119.8320000000003</v>
      </c>
      <c r="K73" s="26">
        <f t="shared" si="65"/>
        <v>7619.6269999999995</v>
      </c>
      <c r="L73" s="26">
        <f t="shared" si="65"/>
        <v>9541.6830000000009</v>
      </c>
      <c r="M73" s="26">
        <f t="shared" si="66"/>
        <v>9956.9639999999999</v>
      </c>
      <c r="N73" s="26">
        <f t="shared" si="66"/>
        <v>10469.746000000003</v>
      </c>
      <c r="O73" s="26">
        <f t="shared" ref="O73:Q73" si="73">O53+O63</f>
        <v>11586.222</v>
      </c>
      <c r="P73" s="26">
        <f t="shared" ref="P73" si="74">P53+P63</f>
        <v>13086.107</v>
      </c>
      <c r="Q73" s="26">
        <f t="shared" si="73"/>
        <v>14086.037</v>
      </c>
      <c r="R73" s="39">
        <f t="shared" si="65"/>
        <v>17480.219999999998</v>
      </c>
      <c r="S73" s="208">
        <f t="shared" si="62"/>
        <v>0.2409608181492067</v>
      </c>
      <c r="U73" s="213">
        <f>D73/D72</f>
        <v>0.31870193466696128</v>
      </c>
      <c r="V73" s="214">
        <f>I73/I72</f>
        <v>0.40790844246531727</v>
      </c>
      <c r="W73" s="214">
        <f t="shared" si="69"/>
        <v>0.542271929905776</v>
      </c>
      <c r="X73" s="214">
        <f t="shared" si="69"/>
        <v>0.54012824616825961</v>
      </c>
      <c r="Y73" s="214">
        <f t="shared" si="69"/>
        <v>0.54462553363912514</v>
      </c>
      <c r="Z73" s="214">
        <f t="shared" si="70"/>
        <v>0.56989962514795001</v>
      </c>
      <c r="AA73" s="214">
        <f t="shared" si="71"/>
        <v>0.55559363106620885</v>
      </c>
      <c r="AB73" s="219">
        <f t="shared" si="72"/>
        <v>0.62804436452428991</v>
      </c>
    </row>
    <row r="74" spans="1:28" ht="20.100000000000001" customHeight="1">
      <c r="A74" s="16"/>
      <c r="C74" t="s">
        <v>47</v>
      </c>
      <c r="D74" s="17">
        <f>D54+D64</f>
        <v>8845.7220000000034</v>
      </c>
      <c r="E74" s="26">
        <f t="shared" si="65"/>
        <v>5668.6039999999994</v>
      </c>
      <c r="F74" s="26">
        <f t="shared" si="65"/>
        <v>7292.1489999999994</v>
      </c>
      <c r="G74" s="26">
        <f t="shared" si="65"/>
        <v>10012.504999999999</v>
      </c>
      <c r="H74" s="26">
        <f t="shared" si="65"/>
        <v>10290.313000000002</v>
      </c>
      <c r="I74" s="26">
        <f t="shared" si="65"/>
        <v>8426.965000000002</v>
      </c>
      <c r="J74" s="26">
        <f t="shared" si="65"/>
        <v>7258.2089999999998</v>
      </c>
      <c r="K74" s="26">
        <f t="shared" si="65"/>
        <v>8644.6710000000003</v>
      </c>
      <c r="L74" s="26">
        <f t="shared" si="65"/>
        <v>7895.2380000000003</v>
      </c>
      <c r="M74" s="26">
        <f t="shared" si="66"/>
        <v>8404.6060000000016</v>
      </c>
      <c r="N74" s="26">
        <f t="shared" si="66"/>
        <v>8914.0689999999977</v>
      </c>
      <c r="O74" s="26">
        <f t="shared" ref="O74:Q74" si="75">O54+O64</f>
        <v>9687.518</v>
      </c>
      <c r="P74" s="26">
        <f t="shared" ref="P74" si="76">P54+P64</f>
        <v>9876.0190000000002</v>
      </c>
      <c r="Q74" s="26">
        <f t="shared" si="75"/>
        <v>11267.092000000002</v>
      </c>
      <c r="R74" s="39">
        <f t="shared" si="65"/>
        <v>10352.558999999999</v>
      </c>
      <c r="S74" s="208">
        <f t="shared" si="62"/>
        <v>-8.1168503816246726E-2</v>
      </c>
      <c r="U74" s="213">
        <f>D74/D71</f>
        <v>0.1993950067089986</v>
      </c>
      <c r="V74" s="214">
        <f>I74/I71</f>
        <v>0.12384646830496029</v>
      </c>
      <c r="W74" s="214">
        <f>M74/M72</f>
        <v>0.45772807009422406</v>
      </c>
      <c r="X74" s="214">
        <f>N74/N72</f>
        <v>0.45987175383174045</v>
      </c>
      <c r="Y74" s="214">
        <f>O74/O72</f>
        <v>0.45537446636087497</v>
      </c>
      <c r="Z74" s="214">
        <f t="shared" ref="Z74:AA74" si="77">P74/P72</f>
        <v>0.43010037485204977</v>
      </c>
      <c r="AA74" s="214">
        <f t="shared" si="77"/>
        <v>0.44440636893379126</v>
      </c>
      <c r="AB74" s="219">
        <f t="shared" ref="AB74" si="78">R74/R72</f>
        <v>0.3719556354757102</v>
      </c>
    </row>
    <row r="75" spans="1:28" ht="20.100000000000001" customHeight="1">
      <c r="A75" s="70"/>
      <c r="B75" s="552" t="s">
        <v>117</v>
      </c>
      <c r="C75" s="553"/>
      <c r="D75" s="268">
        <f>SUM(D76:D77)</f>
        <v>0</v>
      </c>
      <c r="E75" s="269">
        <f t="shared" ref="E75:R75" si="79">SUM(E76:E77)</f>
        <v>0</v>
      </c>
      <c r="F75" s="269">
        <f t="shared" si="79"/>
        <v>0</v>
      </c>
      <c r="G75" s="269">
        <f t="shared" si="79"/>
        <v>0</v>
      </c>
      <c r="H75" s="269">
        <f t="shared" si="79"/>
        <v>0</v>
      </c>
      <c r="I75" s="269">
        <f t="shared" si="79"/>
        <v>0</v>
      </c>
      <c r="J75" s="269">
        <f t="shared" si="79"/>
        <v>0</v>
      </c>
      <c r="K75" s="269">
        <f t="shared" si="79"/>
        <v>4117.24</v>
      </c>
      <c r="L75" s="269">
        <f t="shared" si="79"/>
        <v>3760.2829999999999</v>
      </c>
      <c r="M75" s="269">
        <f>SUM(M76:M77)</f>
        <v>3421.9470000000001</v>
      </c>
      <c r="N75" s="269">
        <f>SUM(N76:N77)</f>
        <v>1306.2059999999999</v>
      </c>
      <c r="O75" s="269">
        <f t="shared" ref="O75:Q75" si="80">SUM(O76:O77)</f>
        <v>407.55400000000003</v>
      </c>
      <c r="P75" s="269">
        <f t="shared" ref="P75" si="81">SUM(P76:P77)</f>
        <v>910.71400000000006</v>
      </c>
      <c r="Q75" s="269">
        <f t="shared" si="80"/>
        <v>356.90599999999995</v>
      </c>
      <c r="R75" s="270">
        <f t="shared" si="79"/>
        <v>403.96399999999994</v>
      </c>
      <c r="S75" s="83">
        <f t="shared" si="62"/>
        <v>0.1318498428157554</v>
      </c>
      <c r="U75" s="297">
        <f>D75/D71</f>
        <v>0</v>
      </c>
      <c r="V75" s="298">
        <f>I75/I71</f>
        <v>0</v>
      </c>
      <c r="W75" s="298">
        <f>M75/M71</f>
        <v>3.0656962909732358E-2</v>
      </c>
      <c r="X75" s="298">
        <f>N75/N71</f>
        <v>1.1796256023529258E-2</v>
      </c>
      <c r="Y75" s="298">
        <f>O75/O71</f>
        <v>3.8452326366971747E-3</v>
      </c>
      <c r="Z75" s="298">
        <f t="shared" ref="Z75:AA75" si="82">P75/P71</f>
        <v>7.7272666876061309E-3</v>
      </c>
      <c r="AA75" s="298">
        <f t="shared" si="82"/>
        <v>3.2478746253017609E-3</v>
      </c>
      <c r="AB75" s="299">
        <f t="shared" ref="AB75" si="83">R75/R71</f>
        <v>5.0074320508698283E-3</v>
      </c>
    </row>
    <row r="76" spans="1:28" ht="20.100000000000001" customHeight="1">
      <c r="A76" s="16"/>
      <c r="C76" t="s">
        <v>46</v>
      </c>
      <c r="D76" s="17">
        <f>D56+D66</f>
        <v>0</v>
      </c>
      <c r="E76" s="26">
        <f t="shared" ref="E76:R77" si="84">E56+E66</f>
        <v>0</v>
      </c>
      <c r="F76" s="26">
        <f t="shared" si="84"/>
        <v>0</v>
      </c>
      <c r="G76" s="26">
        <f t="shared" si="84"/>
        <v>0</v>
      </c>
      <c r="H76" s="26">
        <f t="shared" si="84"/>
        <v>0</v>
      </c>
      <c r="I76" s="26">
        <f t="shared" si="84"/>
        <v>0</v>
      </c>
      <c r="J76" s="26">
        <f t="shared" si="84"/>
        <v>0</v>
      </c>
      <c r="K76" s="26">
        <f t="shared" si="84"/>
        <v>2308.9539999999997</v>
      </c>
      <c r="L76" s="26">
        <f t="shared" si="84"/>
        <v>2345.375</v>
      </c>
      <c r="M76" s="26">
        <f>M56+M66</f>
        <v>1805.68</v>
      </c>
      <c r="N76" s="26">
        <f>N56+N66</f>
        <v>416.77500000000003</v>
      </c>
      <c r="O76" s="26">
        <f t="shared" ref="O76:Q76" si="85">O56+O66</f>
        <v>346.15100000000001</v>
      </c>
      <c r="P76" s="26">
        <f t="shared" ref="P76" si="86">P56+P66</f>
        <v>318.16700000000003</v>
      </c>
      <c r="Q76" s="26">
        <f t="shared" si="85"/>
        <v>48.006</v>
      </c>
      <c r="R76" s="39">
        <f t="shared" si="84"/>
        <v>348.41699999999997</v>
      </c>
      <c r="S76" s="208">
        <f t="shared" si="62"/>
        <v>6.257780277465316</v>
      </c>
      <c r="U76" s="213"/>
      <c r="V76" s="214"/>
      <c r="W76" s="214">
        <f>M76/M75</f>
        <v>0.52767620305048557</v>
      </c>
      <c r="X76" s="214">
        <f>N76/N75</f>
        <v>0.31907294867731434</v>
      </c>
      <c r="Y76" s="214">
        <f>O76/O75</f>
        <v>0.84933775646908138</v>
      </c>
      <c r="Z76" s="214">
        <f t="shared" ref="Z76:AA76" si="87">P76/P75</f>
        <v>0.34935995274037734</v>
      </c>
      <c r="AA76" s="214">
        <f t="shared" si="87"/>
        <v>0.13450600438210622</v>
      </c>
      <c r="AB76" s="219">
        <f t="shared" ref="AB76" si="88">R76/R75</f>
        <v>0.86249517283718358</v>
      </c>
    </row>
    <row r="77" spans="1:28" ht="20.100000000000001" customHeight="1">
      <c r="A77" s="16"/>
      <c r="C77" t="s">
        <v>47</v>
      </c>
      <c r="D77" s="17">
        <f>D57+D67</f>
        <v>0</v>
      </c>
      <c r="E77" s="26">
        <f t="shared" si="84"/>
        <v>0</v>
      </c>
      <c r="F77" s="26">
        <f t="shared" si="84"/>
        <v>0</v>
      </c>
      <c r="G77" s="26">
        <f t="shared" si="84"/>
        <v>0</v>
      </c>
      <c r="H77" s="26">
        <f t="shared" si="84"/>
        <v>0</v>
      </c>
      <c r="I77" s="26">
        <f t="shared" si="84"/>
        <v>0</v>
      </c>
      <c r="J77" s="26">
        <f t="shared" si="84"/>
        <v>0</v>
      </c>
      <c r="K77" s="26">
        <f t="shared" si="84"/>
        <v>1808.2860000000003</v>
      </c>
      <c r="L77" s="26">
        <f t="shared" si="84"/>
        <v>1414.9079999999999</v>
      </c>
      <c r="M77" s="26">
        <f>M57+M67</f>
        <v>1616.2670000000001</v>
      </c>
      <c r="N77" s="26">
        <f>N57+N67</f>
        <v>889.43099999999993</v>
      </c>
      <c r="O77" s="26">
        <f t="shared" ref="O77:Q77" si="89">O57+O67</f>
        <v>61.403000000000006</v>
      </c>
      <c r="P77" s="26">
        <f t="shared" ref="P77" si="90">P57+P67</f>
        <v>592.54700000000003</v>
      </c>
      <c r="Q77" s="26">
        <f t="shared" si="89"/>
        <v>308.89999999999998</v>
      </c>
      <c r="R77" s="39">
        <f t="shared" si="84"/>
        <v>55.546999999999997</v>
      </c>
      <c r="S77" s="208">
        <f t="shared" si="62"/>
        <v>-0.82017805114923925</v>
      </c>
      <c r="U77" s="213"/>
      <c r="V77" s="214"/>
      <c r="W77" s="214">
        <f>M77/M75</f>
        <v>0.47232379694951443</v>
      </c>
      <c r="X77" s="214">
        <f>N77/N75</f>
        <v>0.68092705132268572</v>
      </c>
      <c r="Y77" s="214">
        <f>O77/O75</f>
        <v>0.15066224353091862</v>
      </c>
      <c r="Z77" s="214">
        <f t="shared" ref="Z77:AA77" si="91">P77/P75</f>
        <v>0.65064004725962266</v>
      </c>
      <c r="AA77" s="214">
        <f t="shared" si="91"/>
        <v>0.86549399561789386</v>
      </c>
      <c r="AB77" s="219">
        <f t="shared" ref="AB77" si="92">R77/R75</f>
        <v>0.13750482716281651</v>
      </c>
    </row>
    <row r="78" spans="1:28" ht="20.100000000000001" customHeight="1">
      <c r="A78" s="70"/>
      <c r="B78" s="271" t="s">
        <v>104</v>
      </c>
      <c r="C78" s="271"/>
      <c r="D78" s="268">
        <f>SUM(D79:D80)</f>
        <v>31379.175999999999</v>
      </c>
      <c r="E78" s="269">
        <f t="shared" ref="E78:R78" si="93">SUM(E79:E80)</f>
        <v>33468.206999999995</v>
      </c>
      <c r="F78" s="269">
        <f t="shared" si="93"/>
        <v>34460.031999999999</v>
      </c>
      <c r="G78" s="269">
        <f t="shared" si="93"/>
        <v>62455.025999999998</v>
      </c>
      <c r="H78" s="269">
        <f t="shared" si="93"/>
        <v>61776.634999999995</v>
      </c>
      <c r="I78" s="269">
        <f t="shared" si="93"/>
        <v>53811.106999999996</v>
      </c>
      <c r="J78" s="269">
        <f t="shared" si="93"/>
        <v>48289.837</v>
      </c>
      <c r="K78" s="269">
        <f t="shared" si="93"/>
        <v>63507.965000000011</v>
      </c>
      <c r="L78" s="269">
        <f t="shared" si="93"/>
        <v>74560.502999999997</v>
      </c>
      <c r="M78" s="269">
        <f>SUM(M79:M80)</f>
        <v>89837.030999999988</v>
      </c>
      <c r="N78" s="269">
        <f>SUM(N79:N80)</f>
        <v>90040.535999999993</v>
      </c>
      <c r="O78" s="269">
        <f t="shared" ref="O78:Q78" si="94">SUM(O79:O80)</f>
        <v>84308.131999999998</v>
      </c>
      <c r="P78" s="269">
        <f t="shared" ref="P78" si="95">SUM(P79:P80)</f>
        <v>93984.358000000007</v>
      </c>
      <c r="Q78" s="269">
        <f t="shared" si="94"/>
        <v>84179.058999999994</v>
      </c>
      <c r="R78" s="270">
        <f t="shared" si="93"/>
        <v>52436.144</v>
      </c>
      <c r="S78" s="83">
        <f t="shared" si="62"/>
        <v>-0.37708802375659717</v>
      </c>
      <c r="U78" s="297">
        <f>D78/D71</f>
        <v>0.70733073106331457</v>
      </c>
      <c r="V78" s="298">
        <f>I78/I71</f>
        <v>0.79083223408787451</v>
      </c>
      <c r="W78" s="298">
        <f>M78/M71</f>
        <v>0.8048431279875099</v>
      </c>
      <c r="X78" s="298">
        <f>N78/N71</f>
        <v>0.81314985167102516</v>
      </c>
      <c r="Y78" s="298">
        <f>O78/O71</f>
        <v>0.7954390846498216</v>
      </c>
      <c r="Z78" s="298">
        <f t="shared" ref="Z78:AA78" si="96">P78/P71</f>
        <v>0.79744266446925027</v>
      </c>
      <c r="AA78" s="298">
        <f t="shared" si="96"/>
        <v>0.76603651860119981</v>
      </c>
      <c r="AB78" s="299">
        <f t="shared" ref="AB78" si="97">R78/R71</f>
        <v>0.64998472163268428</v>
      </c>
    </row>
    <row r="79" spans="1:28" ht="20.100000000000001" customHeight="1">
      <c r="A79" s="75"/>
      <c r="B79" s="76"/>
      <c r="C79" s="76" t="s">
        <v>46</v>
      </c>
      <c r="D79" s="261">
        <f>D59+D69</f>
        <v>8565.4710000000014</v>
      </c>
      <c r="E79" s="79">
        <f t="shared" ref="E79:R80" si="98">E59+E69</f>
        <v>10024.795</v>
      </c>
      <c r="F79" s="79">
        <f t="shared" si="98"/>
        <v>9411.4160000000029</v>
      </c>
      <c r="G79" s="79">
        <f t="shared" si="98"/>
        <v>22634.541000000001</v>
      </c>
      <c r="H79" s="79">
        <f t="shared" si="98"/>
        <v>20077.019</v>
      </c>
      <c r="I79" s="79">
        <f t="shared" si="98"/>
        <v>17141.995000000003</v>
      </c>
      <c r="J79" s="79">
        <f t="shared" si="98"/>
        <v>15475.319</v>
      </c>
      <c r="K79" s="79">
        <f t="shared" si="98"/>
        <v>19814.112000000005</v>
      </c>
      <c r="L79" s="79">
        <f t="shared" si="98"/>
        <v>20558.234</v>
      </c>
      <c r="M79" s="79">
        <f>M59+M69</f>
        <v>20443.177</v>
      </c>
      <c r="N79" s="79">
        <f>N59+N69</f>
        <v>21022.556999999997</v>
      </c>
      <c r="O79" s="79">
        <f t="shared" ref="O79:Q79" si="99">O59+O69</f>
        <v>19263.356</v>
      </c>
      <c r="P79" s="79">
        <f t="shared" ref="P79" si="100">P59+P69</f>
        <v>30460.640000000003</v>
      </c>
      <c r="Q79" s="79">
        <f t="shared" si="99"/>
        <v>32660.542000000001</v>
      </c>
      <c r="R79" s="262">
        <f t="shared" si="98"/>
        <v>25198.916000000001</v>
      </c>
      <c r="S79" s="305">
        <f>(R79-Q79)/Q79</f>
        <v>-0.22845995635957297</v>
      </c>
      <c r="U79" s="300">
        <f>D79/D78</f>
        <v>0.27296672799821137</v>
      </c>
      <c r="V79" s="301">
        <f>I79/I78</f>
        <v>0.31855867599973375</v>
      </c>
      <c r="W79" s="301">
        <f>M79/M78</f>
        <v>0.22755846639678021</v>
      </c>
      <c r="X79" s="301">
        <f>N79/N78</f>
        <v>0.2334788078116283</v>
      </c>
      <c r="Y79" s="301">
        <f>O79/O78</f>
        <v>0.22848752004136447</v>
      </c>
      <c r="Z79" s="301">
        <f t="shared" ref="Z79:AA79" si="101">P79/P78</f>
        <v>0.32410329386939046</v>
      </c>
      <c r="AA79" s="301">
        <f t="shared" si="101"/>
        <v>0.3879889177663533</v>
      </c>
      <c r="AB79" s="302">
        <f t="shared" ref="AB79" si="102">R79/R78</f>
        <v>0.48056386449774036</v>
      </c>
    </row>
    <row r="80" spans="1:28" ht="20.100000000000001" customHeight="1" thickBot="1">
      <c r="A80" s="34"/>
      <c r="B80" s="15"/>
      <c r="C80" s="15" t="s">
        <v>47</v>
      </c>
      <c r="D80" s="40">
        <f>D60+D70</f>
        <v>22813.704999999998</v>
      </c>
      <c r="E80" s="30">
        <f t="shared" si="98"/>
        <v>23443.411999999997</v>
      </c>
      <c r="F80" s="30">
        <f t="shared" si="98"/>
        <v>25048.615999999998</v>
      </c>
      <c r="G80" s="30">
        <f t="shared" si="98"/>
        <v>39820.484999999993</v>
      </c>
      <c r="H80" s="30">
        <f t="shared" si="98"/>
        <v>41699.615999999995</v>
      </c>
      <c r="I80" s="30">
        <f t="shared" si="98"/>
        <v>36669.111999999994</v>
      </c>
      <c r="J80" s="30">
        <f t="shared" si="98"/>
        <v>32814.517999999996</v>
      </c>
      <c r="K80" s="30">
        <f t="shared" si="98"/>
        <v>43693.853000000003</v>
      </c>
      <c r="L80" s="30">
        <f t="shared" si="98"/>
        <v>54002.269</v>
      </c>
      <c r="M80" s="30">
        <f>M60+M70</f>
        <v>69393.853999999992</v>
      </c>
      <c r="N80" s="30">
        <f>N60+N70</f>
        <v>69017.978999999992</v>
      </c>
      <c r="O80" s="30">
        <f t="shared" ref="O80:Q80" si="103">O60+O70</f>
        <v>65044.775999999998</v>
      </c>
      <c r="P80" s="30">
        <f t="shared" ref="P80" si="104">P60+P70</f>
        <v>63523.718000000001</v>
      </c>
      <c r="Q80" s="30">
        <f t="shared" si="103"/>
        <v>51518.516999999993</v>
      </c>
      <c r="R80" s="41">
        <f t="shared" si="98"/>
        <v>27237.227999999999</v>
      </c>
      <c r="S80" s="209">
        <f>(R80-Q80)/Q80</f>
        <v>-0.47131187801853841</v>
      </c>
      <c r="U80" s="303">
        <f>D80/D78</f>
        <v>0.72703327200178869</v>
      </c>
      <c r="V80" s="227">
        <f>I80/I78</f>
        <v>0.68144132400026625</v>
      </c>
      <c r="W80" s="227">
        <f>M80/M78</f>
        <v>0.77244153360321988</v>
      </c>
      <c r="X80" s="227">
        <f>N80/N78</f>
        <v>0.76652119218837167</v>
      </c>
      <c r="Y80" s="227">
        <f>O80/O78</f>
        <v>0.77151247995863559</v>
      </c>
      <c r="Z80" s="227">
        <f t="shared" ref="Z80:AA80" si="105">P80/P78</f>
        <v>0.67589670613060948</v>
      </c>
      <c r="AA80" s="227">
        <f t="shared" si="105"/>
        <v>0.61201108223364664</v>
      </c>
      <c r="AB80" s="304">
        <f t="shared" ref="AB80" si="106">R80/R78</f>
        <v>0.51943613550225964</v>
      </c>
    </row>
    <row r="81" spans="1:28" ht="6.75" customHeight="1" thickBot="1">
      <c r="S81" s="18"/>
      <c r="U81" s="3"/>
      <c r="V81" s="3"/>
      <c r="W81" s="3"/>
      <c r="X81" s="3"/>
      <c r="Y81" s="3"/>
      <c r="Z81" s="3"/>
      <c r="AA81" s="3"/>
      <c r="AB81" s="425"/>
    </row>
    <row r="82" spans="1:28" ht="20.100000000000001" customHeight="1" thickBot="1">
      <c r="A82" s="116"/>
      <c r="B82" s="43" t="s">
        <v>46</v>
      </c>
      <c r="C82" s="43"/>
      <c r="D82" s="132">
        <f>SUM(D83:D85)</f>
        <v>12703.379000000001</v>
      </c>
      <c r="E82" s="138">
        <f t="shared" ref="E82:R82" si="107">SUM(E83:E85)</f>
        <v>14505.629000000001</v>
      </c>
      <c r="F82" s="138">
        <f t="shared" si="107"/>
        <v>15885.623000000003</v>
      </c>
      <c r="G82" s="138">
        <f t="shared" si="107"/>
        <v>30397.296000000002</v>
      </c>
      <c r="H82" s="138">
        <f t="shared" si="107"/>
        <v>25646.881000000001</v>
      </c>
      <c r="I82" s="138">
        <f t="shared" si="107"/>
        <v>22947.567000000003</v>
      </c>
      <c r="J82" s="138">
        <f t="shared" si="107"/>
        <v>21595.150999999998</v>
      </c>
      <c r="K82" s="138">
        <f t="shared" si="107"/>
        <v>29742.693000000003</v>
      </c>
      <c r="L82" s="138">
        <f t="shared" si="107"/>
        <v>32445.292000000001</v>
      </c>
      <c r="M82" s="138">
        <f>SUM(M83:M85)</f>
        <v>32205.821</v>
      </c>
      <c r="N82" s="138">
        <f>SUM(N83:N85)</f>
        <v>31909.078000000001</v>
      </c>
      <c r="O82" s="138">
        <f t="shared" ref="O82:Q82" si="108">SUM(O83:O85)</f>
        <v>31195.728999999999</v>
      </c>
      <c r="P82" s="138">
        <f t="shared" ref="P82" si="109">SUM(P83:P85)</f>
        <v>43864.914000000004</v>
      </c>
      <c r="Q82" s="138">
        <f t="shared" si="108"/>
        <v>46794.584999999999</v>
      </c>
      <c r="R82" s="44">
        <f t="shared" si="107"/>
        <v>43027.553</v>
      </c>
      <c r="S82" s="28">
        <f t="shared" ref="S82:S89" si="110">(R82-Q82)/Q82</f>
        <v>-8.0501451182866543E-2</v>
      </c>
      <c r="U82" s="288">
        <f>D82/D71</f>
        <v>0.2863520174986226</v>
      </c>
      <c r="V82" s="211">
        <f>I82/I71</f>
        <v>0.33724776703610998</v>
      </c>
      <c r="W82" s="211">
        <f>M82/M71</f>
        <v>0.28852950085856954</v>
      </c>
      <c r="X82" s="211">
        <f>N82/N71</f>
        <v>0.28816867596900103</v>
      </c>
      <c r="Y82" s="211">
        <f>O82/O71</f>
        <v>0.29432869086393582</v>
      </c>
      <c r="Z82" s="211">
        <f t="shared" ref="Z82:AA82" si="111">P82/P71</f>
        <v>0.37218697495251835</v>
      </c>
      <c r="AA82" s="211">
        <f t="shared" si="111"/>
        <v>0.42583466017109944</v>
      </c>
      <c r="AB82" s="212">
        <f t="shared" ref="AB82" si="112">R82/R71</f>
        <v>0.53335828926018225</v>
      </c>
    </row>
    <row r="83" spans="1:28" ht="20.100000000000001" customHeight="1">
      <c r="A83" s="16"/>
      <c r="C83" t="s">
        <v>95</v>
      </c>
      <c r="D83" s="25">
        <f>D73</f>
        <v>4137.9079999999994</v>
      </c>
      <c r="E83" s="23">
        <f t="shared" ref="E83:R83" si="113">E73</f>
        <v>4480.8339999999998</v>
      </c>
      <c r="F83" s="23">
        <f t="shared" si="113"/>
        <v>6474.2070000000003</v>
      </c>
      <c r="G83" s="23">
        <f t="shared" si="113"/>
        <v>7762.7550000000001</v>
      </c>
      <c r="H83" s="23">
        <f t="shared" si="113"/>
        <v>5569.862000000001</v>
      </c>
      <c r="I83" s="23">
        <f t="shared" si="113"/>
        <v>5805.572000000001</v>
      </c>
      <c r="J83" s="23">
        <f t="shared" si="113"/>
        <v>6119.8320000000003</v>
      </c>
      <c r="K83" s="23">
        <f t="shared" si="113"/>
        <v>7619.6269999999995</v>
      </c>
      <c r="L83" s="23">
        <f t="shared" si="113"/>
        <v>9541.6830000000009</v>
      </c>
      <c r="M83" s="23">
        <f>M73</f>
        <v>9956.9639999999999</v>
      </c>
      <c r="N83" s="23">
        <f>N73</f>
        <v>10469.746000000003</v>
      </c>
      <c r="O83" s="23">
        <f t="shared" ref="O83:Q83" si="114">O73</f>
        <v>11586.222</v>
      </c>
      <c r="P83" s="23">
        <f t="shared" ref="P83" si="115">P73</f>
        <v>13086.107</v>
      </c>
      <c r="Q83" s="23">
        <f t="shared" si="114"/>
        <v>14086.037</v>
      </c>
      <c r="R83" s="45">
        <f t="shared" si="113"/>
        <v>17480.219999999998</v>
      </c>
      <c r="S83" s="208">
        <f t="shared" si="110"/>
        <v>0.2409608181492067</v>
      </c>
      <c r="U83" s="220">
        <f>D83/D82</f>
        <v>0.32573286209913122</v>
      </c>
      <c r="V83" s="221">
        <f>I83/I82</f>
        <v>0.25299292077456403</v>
      </c>
      <c r="W83" s="221">
        <f>M83/M82</f>
        <v>0.30916659444887307</v>
      </c>
      <c r="X83" s="221">
        <f>N83/N82</f>
        <v>0.32811183074609684</v>
      </c>
      <c r="Y83" s="221">
        <f>O83/O82</f>
        <v>0.37140411112046778</v>
      </c>
      <c r="Z83" s="221">
        <f t="shared" ref="Z83:AA83" si="116">P83/P82</f>
        <v>0.29832742861413108</v>
      </c>
      <c r="AA83" s="221">
        <f t="shared" si="116"/>
        <v>0.30101852596833589</v>
      </c>
      <c r="AB83" s="351">
        <f t="shared" ref="AB83" si="117">R83/R82</f>
        <v>0.40625642829374931</v>
      </c>
    </row>
    <row r="84" spans="1:28" ht="20.100000000000001" customHeight="1">
      <c r="A84" s="16"/>
      <c r="C84" t="s">
        <v>117</v>
      </c>
      <c r="D84" s="25">
        <f>D76</f>
        <v>0</v>
      </c>
      <c r="E84" s="26">
        <f t="shared" ref="E84:R84" si="118">E76</f>
        <v>0</v>
      </c>
      <c r="F84" s="26">
        <f t="shared" si="118"/>
        <v>0</v>
      </c>
      <c r="G84" s="26">
        <f t="shared" si="118"/>
        <v>0</v>
      </c>
      <c r="H84" s="26">
        <f t="shared" si="118"/>
        <v>0</v>
      </c>
      <c r="I84" s="26">
        <f t="shared" si="118"/>
        <v>0</v>
      </c>
      <c r="J84" s="26">
        <f t="shared" si="118"/>
        <v>0</v>
      </c>
      <c r="K84" s="26">
        <f t="shared" si="118"/>
        <v>2308.9539999999997</v>
      </c>
      <c r="L84" s="26">
        <f t="shared" si="118"/>
        <v>2345.375</v>
      </c>
      <c r="M84" s="26">
        <f>M76</f>
        <v>1805.68</v>
      </c>
      <c r="N84" s="26">
        <f>N76</f>
        <v>416.77500000000003</v>
      </c>
      <c r="O84" s="26">
        <f t="shared" ref="O84:Q84" si="119">O76</f>
        <v>346.15100000000001</v>
      </c>
      <c r="P84" s="26">
        <f t="shared" ref="P84" si="120">P76</f>
        <v>318.16700000000003</v>
      </c>
      <c r="Q84" s="26">
        <f t="shared" si="119"/>
        <v>48.006</v>
      </c>
      <c r="R84" s="45">
        <f t="shared" si="118"/>
        <v>348.41699999999997</v>
      </c>
      <c r="S84" s="208">
        <f t="shared" si="110"/>
        <v>6.257780277465316</v>
      </c>
      <c r="U84" s="220">
        <f>D84/D82</f>
        <v>0</v>
      </c>
      <c r="V84" s="214">
        <f>I84/I82</f>
        <v>0</v>
      </c>
      <c r="W84" s="214">
        <f>M84/M82</f>
        <v>5.6066883064400067E-2</v>
      </c>
      <c r="X84" s="214">
        <f>N84/N82</f>
        <v>1.3061330070395642E-2</v>
      </c>
      <c r="Y84" s="214">
        <f>O84/O82</f>
        <v>1.1096102290156451E-2</v>
      </c>
      <c r="Z84" s="214">
        <f t="shared" ref="Z84:AA84" si="121">P84/P82</f>
        <v>7.2533369152393643E-3</v>
      </c>
      <c r="AA84" s="214">
        <f t="shared" si="121"/>
        <v>1.0258879312638417E-3</v>
      </c>
      <c r="AB84" s="219">
        <f t="shared" ref="AB84" si="122">R84/R82</f>
        <v>8.0975322951783932E-3</v>
      </c>
    </row>
    <row r="85" spans="1:28" ht="20.100000000000001" customHeight="1" thickBot="1">
      <c r="A85" s="16"/>
      <c r="C85" t="s">
        <v>104</v>
      </c>
      <c r="D85" s="25">
        <f>D79</f>
        <v>8565.4710000000014</v>
      </c>
      <c r="E85" s="26">
        <f t="shared" ref="E85:R85" si="123">E79</f>
        <v>10024.795</v>
      </c>
      <c r="F85" s="26">
        <f t="shared" si="123"/>
        <v>9411.4160000000029</v>
      </c>
      <c r="G85" s="26">
        <f t="shared" si="123"/>
        <v>22634.541000000001</v>
      </c>
      <c r="H85" s="26">
        <f t="shared" si="123"/>
        <v>20077.019</v>
      </c>
      <c r="I85" s="26">
        <f t="shared" si="123"/>
        <v>17141.995000000003</v>
      </c>
      <c r="J85" s="26">
        <f t="shared" si="123"/>
        <v>15475.319</v>
      </c>
      <c r="K85" s="26">
        <f t="shared" si="123"/>
        <v>19814.112000000005</v>
      </c>
      <c r="L85" s="26">
        <f t="shared" si="123"/>
        <v>20558.234</v>
      </c>
      <c r="M85" s="26">
        <f>M79</f>
        <v>20443.177</v>
      </c>
      <c r="N85" s="26">
        <f>N79</f>
        <v>21022.556999999997</v>
      </c>
      <c r="O85" s="26">
        <f t="shared" ref="O85:Q85" si="124">O79</f>
        <v>19263.356</v>
      </c>
      <c r="P85" s="26">
        <f t="shared" ref="P85" si="125">P79</f>
        <v>30460.640000000003</v>
      </c>
      <c r="Q85" s="26">
        <f t="shared" si="124"/>
        <v>32660.542000000001</v>
      </c>
      <c r="R85" s="45">
        <f t="shared" si="123"/>
        <v>25198.916000000001</v>
      </c>
      <c r="S85" s="208">
        <f t="shared" si="110"/>
        <v>-0.22845995635957297</v>
      </c>
      <c r="U85" s="220">
        <f>D85/D82</f>
        <v>0.67426713790086878</v>
      </c>
      <c r="V85" s="214">
        <f>I85/I82</f>
        <v>0.74700707922543597</v>
      </c>
      <c r="W85" s="214">
        <f>M85/M82</f>
        <v>0.63476652248672683</v>
      </c>
      <c r="X85" s="214">
        <f>N85/N82</f>
        <v>0.65882683918350748</v>
      </c>
      <c r="Y85" s="214">
        <f>O85/O82</f>
        <v>0.61749978658937577</v>
      </c>
      <c r="Z85" s="214">
        <f t="shared" ref="Z85:AA85" si="126">P85/P82</f>
        <v>0.69441923447062959</v>
      </c>
      <c r="AA85" s="214">
        <f t="shared" si="126"/>
        <v>0.69795558610040032</v>
      </c>
      <c r="AB85" s="219">
        <f t="shared" ref="AB85" si="127">R85/R82</f>
        <v>0.58564603941107229</v>
      </c>
    </row>
    <row r="86" spans="1:28" ht="20.100000000000001" customHeight="1" thickBot="1">
      <c r="A86" s="42"/>
      <c r="B86" s="43" t="s">
        <v>47</v>
      </c>
      <c r="C86" s="43"/>
      <c r="D86" s="132">
        <f>SUM(D87:D89)</f>
        <v>31659.427000000003</v>
      </c>
      <c r="E86" s="138">
        <f t="shared" ref="E86:R86" si="128">SUM(E87:E89)</f>
        <v>29112.015999999996</v>
      </c>
      <c r="F86" s="138">
        <f t="shared" si="128"/>
        <v>32340.764999999999</v>
      </c>
      <c r="G86" s="138">
        <f t="shared" si="128"/>
        <v>49832.989999999991</v>
      </c>
      <c r="H86" s="138">
        <f t="shared" si="128"/>
        <v>51989.928999999996</v>
      </c>
      <c r="I86" s="138">
        <f t="shared" si="128"/>
        <v>45096.076999999997</v>
      </c>
      <c r="J86" s="138">
        <f t="shared" si="128"/>
        <v>40072.726999999999</v>
      </c>
      <c r="K86" s="138">
        <f t="shared" si="128"/>
        <v>54146.810000000005</v>
      </c>
      <c r="L86" s="138">
        <f t="shared" si="128"/>
        <v>63312.415000000001</v>
      </c>
      <c r="M86" s="138">
        <f>SUM(M87:M89)</f>
        <v>79414.726999999999</v>
      </c>
      <c r="N86" s="138">
        <f>SUM(N87:N89)</f>
        <v>78821.478999999992</v>
      </c>
      <c r="O86" s="138">
        <f t="shared" ref="O86:Q86" si="129">SUM(O87:O89)</f>
        <v>74793.697</v>
      </c>
      <c r="P86" s="138">
        <f t="shared" ref="P86" si="130">SUM(P87:P89)</f>
        <v>73992.284</v>
      </c>
      <c r="Q86" s="138">
        <f t="shared" si="129"/>
        <v>63094.508999999991</v>
      </c>
      <c r="R86" s="67">
        <f t="shared" si="128"/>
        <v>37645.334000000003</v>
      </c>
      <c r="S86" s="28">
        <f t="shared" si="110"/>
        <v>-0.40335007599472711</v>
      </c>
      <c r="U86" s="288">
        <f>D86/D71</f>
        <v>0.7136479825013774</v>
      </c>
      <c r="V86" s="211">
        <f>I86/I71</f>
        <v>0.66275223296388996</v>
      </c>
      <c r="W86" s="211">
        <f>M86/M71</f>
        <v>0.71147049914143046</v>
      </c>
      <c r="X86" s="211">
        <f>N86/N71</f>
        <v>0.71183132403099891</v>
      </c>
      <c r="Y86" s="211">
        <f>O86/O71</f>
        <v>0.70567130913606424</v>
      </c>
      <c r="Z86" s="211">
        <f t="shared" ref="Z86:AA86" si="131">P86/P71</f>
        <v>0.62781302504748149</v>
      </c>
      <c r="AA86" s="211">
        <f t="shared" si="131"/>
        <v>0.5741653398289005</v>
      </c>
      <c r="AB86" s="212">
        <f t="shared" ref="AB86" si="132">R86/R71</f>
        <v>0.46664171073981769</v>
      </c>
    </row>
    <row r="87" spans="1:28" ht="20.100000000000001" customHeight="1">
      <c r="A87" s="16"/>
      <c r="C87" t="s">
        <v>95</v>
      </c>
      <c r="D87" s="25">
        <f>D74</f>
        <v>8845.7220000000034</v>
      </c>
      <c r="E87" s="26">
        <f t="shared" ref="E87:R87" si="133">E74</f>
        <v>5668.6039999999994</v>
      </c>
      <c r="F87" s="26">
        <f t="shared" si="133"/>
        <v>7292.1489999999994</v>
      </c>
      <c r="G87" s="26">
        <f t="shared" si="133"/>
        <v>10012.504999999999</v>
      </c>
      <c r="H87" s="26">
        <f t="shared" si="133"/>
        <v>10290.313000000002</v>
      </c>
      <c r="I87" s="26">
        <f t="shared" si="133"/>
        <v>8426.965000000002</v>
      </c>
      <c r="J87" s="26">
        <f t="shared" si="133"/>
        <v>7258.2089999999998</v>
      </c>
      <c r="K87" s="26">
        <f t="shared" si="133"/>
        <v>8644.6710000000003</v>
      </c>
      <c r="L87" s="26">
        <f t="shared" si="133"/>
        <v>7895.2380000000003</v>
      </c>
      <c r="M87" s="26">
        <f>M74</f>
        <v>8404.6060000000016</v>
      </c>
      <c r="N87" s="26">
        <f>N74</f>
        <v>8914.0689999999977</v>
      </c>
      <c r="O87" s="26">
        <f t="shared" ref="O87:Q87" si="134">O74</f>
        <v>9687.518</v>
      </c>
      <c r="P87" s="26">
        <f t="shared" ref="P87" si="135">P74</f>
        <v>9876.0190000000002</v>
      </c>
      <c r="Q87" s="26">
        <f t="shared" si="134"/>
        <v>11267.092000000002</v>
      </c>
      <c r="R87" s="45">
        <f t="shared" si="133"/>
        <v>10352.558999999999</v>
      </c>
      <c r="S87" s="208">
        <f t="shared" si="110"/>
        <v>-8.1168503816246726E-2</v>
      </c>
      <c r="U87" s="220">
        <f>D87/D86</f>
        <v>0.27940246675974278</v>
      </c>
      <c r="V87" s="214">
        <f>I87/I86</f>
        <v>0.18686691971011143</v>
      </c>
      <c r="W87" s="214">
        <f>M87/M86</f>
        <v>0.10583183141837157</v>
      </c>
      <c r="X87" s="214">
        <f>N87/N86</f>
        <v>0.11309187689817389</v>
      </c>
      <c r="Y87" s="214">
        <f>O87/O86</f>
        <v>0.12952318696052689</v>
      </c>
      <c r="Z87" s="214">
        <f t="shared" ref="Z87:AA87" si="136">P87/P86</f>
        <v>0.13347363354806024</v>
      </c>
      <c r="AA87" s="214">
        <f t="shared" si="136"/>
        <v>0.17857484238446175</v>
      </c>
      <c r="AB87" s="219">
        <f t="shared" ref="AB87" si="137">R87/R86</f>
        <v>0.27500244784652456</v>
      </c>
    </row>
    <row r="88" spans="1:28" ht="20.100000000000001" customHeight="1">
      <c r="A88" s="16"/>
      <c r="C88" t="s">
        <v>117</v>
      </c>
      <c r="D88" s="25">
        <f>D77</f>
        <v>0</v>
      </c>
      <c r="E88" s="26">
        <f t="shared" ref="E88:R88" si="138">E77</f>
        <v>0</v>
      </c>
      <c r="F88" s="26">
        <f t="shared" si="138"/>
        <v>0</v>
      </c>
      <c r="G88" s="26">
        <f t="shared" si="138"/>
        <v>0</v>
      </c>
      <c r="H88" s="26">
        <f t="shared" si="138"/>
        <v>0</v>
      </c>
      <c r="I88" s="26">
        <f t="shared" si="138"/>
        <v>0</v>
      </c>
      <c r="J88" s="26">
        <f t="shared" si="138"/>
        <v>0</v>
      </c>
      <c r="K88" s="26">
        <f t="shared" si="138"/>
        <v>1808.2860000000003</v>
      </c>
      <c r="L88" s="26">
        <f t="shared" si="138"/>
        <v>1414.9079999999999</v>
      </c>
      <c r="M88" s="26">
        <f>M77</f>
        <v>1616.2670000000001</v>
      </c>
      <c r="N88" s="26">
        <f>N77</f>
        <v>889.43099999999993</v>
      </c>
      <c r="O88" s="26">
        <f t="shared" ref="O88:Q88" si="139">O77</f>
        <v>61.403000000000006</v>
      </c>
      <c r="P88" s="26">
        <f t="shared" ref="P88" si="140">P77</f>
        <v>592.54700000000003</v>
      </c>
      <c r="Q88" s="26">
        <f t="shared" si="139"/>
        <v>308.89999999999998</v>
      </c>
      <c r="R88" s="45">
        <f t="shared" si="138"/>
        <v>55.546999999999997</v>
      </c>
      <c r="S88" s="208">
        <f t="shared" si="110"/>
        <v>-0.82017805114923925</v>
      </c>
      <c r="U88" s="220">
        <f>D88/D86</f>
        <v>0</v>
      </c>
      <c r="V88" s="214">
        <f>I88/I86</f>
        <v>0</v>
      </c>
      <c r="W88" s="214">
        <f>M88/M86</f>
        <v>2.0352232653270973E-2</v>
      </c>
      <c r="X88" s="214">
        <f>N88/N86</f>
        <v>1.1284119649670618E-2</v>
      </c>
      <c r="Y88" s="214">
        <f>O88/O86</f>
        <v>8.2096490029099657E-4</v>
      </c>
      <c r="Z88" s="214">
        <f t="shared" ref="Z88:AA88" si="141">P88/P86</f>
        <v>8.0082269118763785E-3</v>
      </c>
      <c r="AA88" s="214">
        <f t="shared" si="141"/>
        <v>4.8958301585324965E-3</v>
      </c>
      <c r="AB88" s="219">
        <f t="shared" ref="AB88" si="142">R88/R86</f>
        <v>1.4755347900486152E-3</v>
      </c>
    </row>
    <row r="89" spans="1:28" ht="20.100000000000001" customHeight="1" thickBot="1">
      <c r="A89" s="34"/>
      <c r="B89" s="15"/>
      <c r="C89" s="99" t="s">
        <v>104</v>
      </c>
      <c r="D89" s="29">
        <f>D80</f>
        <v>22813.704999999998</v>
      </c>
      <c r="E89" s="30">
        <f t="shared" ref="E89:R89" si="143">E80</f>
        <v>23443.411999999997</v>
      </c>
      <c r="F89" s="30">
        <f t="shared" si="143"/>
        <v>25048.615999999998</v>
      </c>
      <c r="G89" s="30">
        <f t="shared" si="143"/>
        <v>39820.484999999993</v>
      </c>
      <c r="H89" s="30">
        <f t="shared" si="143"/>
        <v>41699.615999999995</v>
      </c>
      <c r="I89" s="30">
        <f t="shared" si="143"/>
        <v>36669.111999999994</v>
      </c>
      <c r="J89" s="30">
        <f t="shared" si="143"/>
        <v>32814.517999999996</v>
      </c>
      <c r="K89" s="30">
        <f t="shared" si="143"/>
        <v>43693.853000000003</v>
      </c>
      <c r="L89" s="30">
        <f t="shared" si="143"/>
        <v>54002.269</v>
      </c>
      <c r="M89" s="30">
        <f>M80</f>
        <v>69393.853999999992</v>
      </c>
      <c r="N89" s="30">
        <f>N80</f>
        <v>69017.978999999992</v>
      </c>
      <c r="O89" s="30">
        <f t="shared" ref="O89:Q89" si="144">O80</f>
        <v>65044.775999999998</v>
      </c>
      <c r="P89" s="30">
        <f t="shared" ref="P89" si="145">P80</f>
        <v>63523.718000000001</v>
      </c>
      <c r="Q89" s="30">
        <f t="shared" si="144"/>
        <v>51518.516999999993</v>
      </c>
      <c r="R89" s="98">
        <f t="shared" si="143"/>
        <v>27237.227999999999</v>
      </c>
      <c r="S89" s="209">
        <f t="shared" si="110"/>
        <v>-0.47131187801853841</v>
      </c>
      <c r="U89" s="226">
        <f>D89/D86</f>
        <v>0.72059753324025722</v>
      </c>
      <c r="V89" s="227">
        <f>I89/I86</f>
        <v>0.81313308028988851</v>
      </c>
      <c r="W89" s="227">
        <f>M89/M86</f>
        <v>0.87381593592835738</v>
      </c>
      <c r="X89" s="227">
        <f>N89/N86</f>
        <v>0.87562400345215541</v>
      </c>
      <c r="Y89" s="227">
        <f>O89/O86</f>
        <v>0.86965584813918206</v>
      </c>
      <c r="Z89" s="227">
        <f t="shared" ref="Z89:AA89" si="146">P89/P86</f>
        <v>0.8585181395400634</v>
      </c>
      <c r="AA89" s="227">
        <f t="shared" si="146"/>
        <v>0.81652932745700579</v>
      </c>
      <c r="AB89" s="304">
        <f t="shared" ref="AB89" si="147">R89/R86</f>
        <v>0.72352201736342669</v>
      </c>
    </row>
    <row r="90" spans="1:28" ht="20.100000000000001" customHeight="1" thickBot="1"/>
    <row r="91" spans="1:28" ht="15" customHeight="1">
      <c r="A91" s="495" t="s">
        <v>71</v>
      </c>
      <c r="B91" s="474"/>
      <c r="C91" s="474"/>
      <c r="D91" s="542" t="s">
        <v>50</v>
      </c>
      <c r="E91" s="543"/>
      <c r="F91" s="543"/>
      <c r="G91" s="543"/>
      <c r="H91" s="543"/>
      <c r="I91" s="543"/>
      <c r="J91" s="543"/>
      <c r="K91" s="543"/>
      <c r="L91" s="543"/>
      <c r="M91" s="543"/>
      <c r="N91" s="543"/>
      <c r="O91" s="543"/>
      <c r="P91" s="543"/>
      <c r="Q91" s="543"/>
      <c r="R91" s="544"/>
      <c r="S91" s="518" t="s">
        <v>165</v>
      </c>
    </row>
    <row r="92" spans="1:28" ht="15.75" customHeight="1">
      <c r="A92" s="512"/>
      <c r="B92" s="475"/>
      <c r="C92" s="475"/>
      <c r="D92" s="547" t="s">
        <v>67</v>
      </c>
      <c r="E92" s="548"/>
      <c r="F92" s="548"/>
      <c r="G92" s="548"/>
      <c r="H92" s="548"/>
      <c r="I92" s="548"/>
      <c r="J92" s="548"/>
      <c r="K92" s="548"/>
      <c r="L92" s="548"/>
      <c r="M92" s="548"/>
      <c r="N92" s="548"/>
      <c r="O92" s="548"/>
      <c r="P92" s="548"/>
      <c r="Q92" s="548"/>
      <c r="R92" s="549"/>
      <c r="S92" s="519"/>
    </row>
    <row r="93" spans="1:28" ht="21.75" customHeight="1" thickBot="1">
      <c r="A93" s="512"/>
      <c r="B93" s="475"/>
      <c r="C93" s="475"/>
      <c r="D93" s="61">
        <v>2010</v>
      </c>
      <c r="E93" s="62">
        <v>2011</v>
      </c>
      <c r="F93" s="62">
        <v>2012</v>
      </c>
      <c r="G93" s="59">
        <v>2013</v>
      </c>
      <c r="H93" s="59">
        <v>2014</v>
      </c>
      <c r="I93" s="59">
        <v>2015</v>
      </c>
      <c r="J93" s="59">
        <v>2016</v>
      </c>
      <c r="K93" s="59">
        <v>2017</v>
      </c>
      <c r="L93" s="59">
        <v>2018</v>
      </c>
      <c r="M93" s="59">
        <v>2019</v>
      </c>
      <c r="N93" s="59">
        <v>2020</v>
      </c>
      <c r="O93" s="59">
        <v>2021</v>
      </c>
      <c r="P93" s="59">
        <v>2022</v>
      </c>
      <c r="Q93" s="59">
        <v>2023</v>
      </c>
      <c r="R93" s="60">
        <v>2024</v>
      </c>
      <c r="S93" s="520"/>
    </row>
    <row r="94" spans="1:28" ht="20.100000000000001" customHeight="1" thickBot="1">
      <c r="A94" s="42" t="s">
        <v>44</v>
      </c>
      <c r="B94" s="43"/>
      <c r="C94" s="43"/>
      <c r="D94" s="54">
        <f>(D51/D7)*10</f>
        <v>0.32667269875956673</v>
      </c>
      <c r="E94" s="160">
        <f t="shared" ref="E94:L94" si="148">(E51/E7)*10</f>
        <v>0.32458404103512828</v>
      </c>
      <c r="F94" s="160">
        <f t="shared" si="148"/>
        <v>0.44950692640206236</v>
      </c>
      <c r="G94" s="160">
        <f t="shared" si="148"/>
        <v>0.59767568248248815</v>
      </c>
      <c r="H94" s="160">
        <f t="shared" si="148"/>
        <v>0.38386829628100716</v>
      </c>
      <c r="I94" s="160">
        <f t="shared" si="148"/>
        <v>0.37618120210050221</v>
      </c>
      <c r="J94" s="160">
        <f t="shared" si="148"/>
        <v>0.4200119969316537</v>
      </c>
      <c r="K94" s="160">
        <f t="shared" si="148"/>
        <v>0.46365934783523099</v>
      </c>
      <c r="L94" s="160">
        <f t="shared" si="148"/>
        <v>0.59567304640193008</v>
      </c>
      <c r="M94" s="160">
        <f t="shared" ref="M94:N107" si="149">(M51/M7)*10</f>
        <v>0.43656068692469685</v>
      </c>
      <c r="N94" s="160">
        <f t="shared" si="149"/>
        <v>0.46721083558924786</v>
      </c>
      <c r="O94" s="160">
        <f t="shared" ref="O94:R94" si="150">(O51/O7)*10</f>
        <v>0.40740715561764235</v>
      </c>
      <c r="P94" s="160">
        <f t="shared" ref="P94:Q94" si="151">(P51/P7)*10</f>
        <v>0.47409747081165471</v>
      </c>
      <c r="Q94" s="160">
        <f t="shared" si="151"/>
        <v>0.45228277212369883</v>
      </c>
      <c r="R94" s="160">
        <f t="shared" si="150"/>
        <v>0.48540822620188062</v>
      </c>
      <c r="S94" s="81">
        <f t="shared" ref="S94:S101" si="152">(R94-Q94)/Q94</f>
        <v>7.3240583369206955E-2</v>
      </c>
    </row>
    <row r="95" spans="1:28" ht="20.100000000000001" customHeight="1">
      <c r="A95" s="69"/>
      <c r="B95" s="68" t="s">
        <v>95</v>
      </c>
      <c r="C95" s="68"/>
      <c r="D95" s="80">
        <f>(D52/D8)*10</f>
        <v>0.46126364667930642</v>
      </c>
      <c r="E95" s="84">
        <f t="shared" ref="E95:L97" si="153">(E52/E8)*10</f>
        <v>0.42982443615830263</v>
      </c>
      <c r="F95" s="84">
        <f t="shared" si="153"/>
        <v>0.55218845617928125</v>
      </c>
      <c r="G95" s="84">
        <f t="shared" si="153"/>
        <v>0.71259071670247831</v>
      </c>
      <c r="H95" s="84">
        <f t="shared" si="153"/>
        <v>0.4881345903930514</v>
      </c>
      <c r="I95" s="84">
        <f t="shared" si="153"/>
        <v>0.44592397876845347</v>
      </c>
      <c r="J95" s="84">
        <f t="shared" si="153"/>
        <v>0.47441751927993514</v>
      </c>
      <c r="K95" s="84">
        <f t="shared" si="153"/>
        <v>0.5138414604989785</v>
      </c>
      <c r="L95" s="84">
        <f t="shared" si="153"/>
        <v>0.68233378613203621</v>
      </c>
      <c r="M95" s="84">
        <f t="shared" si="149"/>
        <v>0.54944011544165883</v>
      </c>
      <c r="N95" s="84">
        <f t="shared" si="149"/>
        <v>0.54390726551741431</v>
      </c>
      <c r="O95" s="84">
        <f t="shared" ref="O95:R95" si="154">(O52/O8)*10</f>
        <v>0.49083867237390694</v>
      </c>
      <c r="P95" s="84">
        <f t="shared" ref="P95:Q95" si="155">(P52/P8)*10</f>
        <v>0.53863846820428218</v>
      </c>
      <c r="Q95" s="84">
        <f t="shared" si="155"/>
        <v>0.57408067492891335</v>
      </c>
      <c r="R95" s="84">
        <f t="shared" si="154"/>
        <v>0.58443091821959492</v>
      </c>
      <c r="S95" s="81">
        <f t="shared" si="152"/>
        <v>1.8029248749686984E-2</v>
      </c>
    </row>
    <row r="96" spans="1:28" ht="20.100000000000001" customHeight="1">
      <c r="A96" s="16"/>
      <c r="C96" t="s">
        <v>46</v>
      </c>
      <c r="D96" s="52">
        <f>(D53/D9)*10</f>
        <v>0.40098103393600038</v>
      </c>
      <c r="E96" s="56">
        <f t="shared" si="153"/>
        <v>0.43231541042894539</v>
      </c>
      <c r="F96" s="56">
        <f t="shared" si="153"/>
        <v>0.54049519706736115</v>
      </c>
      <c r="G96" s="56">
        <f t="shared" si="153"/>
        <v>0.70389167555454191</v>
      </c>
      <c r="H96" s="56">
        <f t="shared" si="153"/>
        <v>0.4570257319043472</v>
      </c>
      <c r="I96" s="56">
        <f t="shared" si="153"/>
        <v>0.46435036369746446</v>
      </c>
      <c r="J96" s="56">
        <f t="shared" si="153"/>
        <v>0.44530771679202863</v>
      </c>
      <c r="K96" s="56">
        <f t="shared" si="153"/>
        <v>0.44368919971349707</v>
      </c>
      <c r="L96" s="56">
        <f t="shared" si="153"/>
        <v>0.6165727170844052</v>
      </c>
      <c r="M96" s="56">
        <f t="shared" si="149"/>
        <v>0.51352451865287441</v>
      </c>
      <c r="N96" s="56">
        <f t="shared" si="149"/>
        <v>0.49604829237073661</v>
      </c>
      <c r="O96" s="56">
        <f t="shared" ref="O96:R96" si="156">(O53/O9)*10</f>
        <v>0.4441039413807697</v>
      </c>
      <c r="P96" s="56">
        <f t="shared" ref="P96:Q96" si="157">(P53/P9)*10</f>
        <v>0.49000815487780014</v>
      </c>
      <c r="Q96" s="56">
        <f t="shared" si="157"/>
        <v>0.5377390469620662</v>
      </c>
      <c r="R96" s="56">
        <f t="shared" si="156"/>
        <v>0.53163565687092662</v>
      </c>
      <c r="S96" s="208">
        <f t="shared" si="152"/>
        <v>-1.1350096530316003E-2</v>
      </c>
    </row>
    <row r="97" spans="1:19" ht="20.100000000000001" customHeight="1">
      <c r="A97" s="16"/>
      <c r="C97" t="s">
        <v>47</v>
      </c>
      <c r="D97" s="52">
        <f>(D54/D10)*10</f>
        <v>0.49516622785251951</v>
      </c>
      <c r="E97" s="56">
        <f t="shared" si="153"/>
        <v>0.4279124762105912</v>
      </c>
      <c r="F97" s="56">
        <f t="shared" si="153"/>
        <v>0.56301570498054987</v>
      </c>
      <c r="G97" s="56">
        <f t="shared" si="153"/>
        <v>0.71937773641218428</v>
      </c>
      <c r="H97" s="56">
        <f t="shared" si="153"/>
        <v>0.50617179628315911</v>
      </c>
      <c r="I97" s="56">
        <f t="shared" si="153"/>
        <v>0.43440938113689403</v>
      </c>
      <c r="J97" s="56">
        <f t="shared" si="153"/>
        <v>0.50246840275965843</v>
      </c>
      <c r="K97" s="56">
        <f t="shared" si="153"/>
        <v>0.59822296665184971</v>
      </c>
      <c r="L97" s="56">
        <f t="shared" si="153"/>
        <v>0.78737244349225188</v>
      </c>
      <c r="M97" s="56">
        <f t="shared" si="149"/>
        <v>0.59987576120650499</v>
      </c>
      <c r="N97" s="56">
        <f t="shared" si="149"/>
        <v>0.61507272103620414</v>
      </c>
      <c r="O97" s="56">
        <f t="shared" ref="O97:R97" si="158">(O54/O10)*10</f>
        <v>0.56526532880493974</v>
      </c>
      <c r="P97" s="56">
        <f t="shared" ref="P97:Q97" si="159">(P54/P10)*10</f>
        <v>0.62532678667941044</v>
      </c>
      <c r="Q97" s="56">
        <f t="shared" si="159"/>
        <v>0.6298458421624713</v>
      </c>
      <c r="R97" s="56">
        <f t="shared" si="158"/>
        <v>0.7061618728421043</v>
      </c>
      <c r="S97" s="208">
        <f t="shared" si="152"/>
        <v>0.12116620539656903</v>
      </c>
    </row>
    <row r="98" spans="1:19" ht="20.100000000000001" customHeight="1">
      <c r="A98" s="260"/>
      <c r="B98" s="554" t="s">
        <v>103</v>
      </c>
      <c r="C98" s="555"/>
      <c r="D98" s="82"/>
      <c r="E98" s="135"/>
      <c r="F98" s="135"/>
      <c r="G98" s="135"/>
      <c r="H98" s="135"/>
      <c r="I98" s="135"/>
      <c r="J98" s="135"/>
      <c r="K98" s="135">
        <f t="shared" ref="K98:L100" si="160">(K55/K11)*10</f>
        <v>0.4041328518155532</v>
      </c>
      <c r="L98" s="135">
        <f t="shared" si="160"/>
        <v>0.50800287486372098</v>
      </c>
      <c r="M98" s="135">
        <f t="shared" si="149"/>
        <v>0.41893602778413486</v>
      </c>
      <c r="N98" s="135">
        <f t="shared" si="149"/>
        <v>0.52458396201875657</v>
      </c>
      <c r="O98" s="135">
        <f t="shared" ref="O98:R98" si="161">(O55/O11)*10</f>
        <v>0.57747639709569809</v>
      </c>
      <c r="P98" s="135">
        <f t="shared" ref="P98:Q98" si="162">(P55/P11)*10</f>
        <v>0.68132071483430878</v>
      </c>
      <c r="Q98" s="135">
        <f t="shared" si="162"/>
        <v>0.72597543463295944</v>
      </c>
      <c r="R98" s="135">
        <f t="shared" si="161"/>
        <v>0.54883072108045594</v>
      </c>
      <c r="S98" s="83">
        <f t="shared" si="152"/>
        <v>-0.24400923929618196</v>
      </c>
    </row>
    <row r="99" spans="1:19" ht="20.100000000000001" customHeight="1">
      <c r="A99" s="16"/>
      <c r="C99" t="s">
        <v>46</v>
      </c>
      <c r="D99" s="52"/>
      <c r="E99" s="56"/>
      <c r="F99" s="56"/>
      <c r="G99" s="56"/>
      <c r="H99" s="56"/>
      <c r="I99" s="56"/>
      <c r="J99" s="56"/>
      <c r="K99" s="56">
        <f t="shared" si="160"/>
        <v>0.37975904803414445</v>
      </c>
      <c r="L99" s="56">
        <f t="shared" si="160"/>
        <v>0.48159324587738928</v>
      </c>
      <c r="M99" s="56">
        <f t="shared" si="149"/>
        <v>0.3749137032671398</v>
      </c>
      <c r="N99" s="56">
        <f t="shared" si="149"/>
        <v>0.4843652667887724</v>
      </c>
      <c r="O99" s="56">
        <f t="shared" ref="O99:R99" si="163">(O56/O12)*10</f>
        <v>0.53462557985420811</v>
      </c>
      <c r="P99" s="56">
        <f t="shared" ref="P99:Q99" si="164">(P56/P12)*10</f>
        <v>0.71075017249090355</v>
      </c>
      <c r="Q99" s="56">
        <f t="shared" si="164"/>
        <v>1.573296627666896</v>
      </c>
      <c r="R99" s="56">
        <f t="shared" si="163"/>
        <v>0.52214780624743717</v>
      </c>
      <c r="S99" s="208">
        <f t="shared" si="152"/>
        <v>-0.66811865158463424</v>
      </c>
    </row>
    <row r="100" spans="1:19" ht="20.100000000000001" customHeight="1">
      <c r="A100" s="16"/>
      <c r="C100" t="s">
        <v>47</v>
      </c>
      <c r="D100" s="52"/>
      <c r="E100" s="56"/>
      <c r="F100" s="56"/>
      <c r="G100" s="56"/>
      <c r="H100" s="56"/>
      <c r="I100" s="56"/>
      <c r="J100" s="56"/>
      <c r="K100" s="56">
        <f t="shared" si="160"/>
        <v>0.44031452484954819</v>
      </c>
      <c r="L100" s="56">
        <f t="shared" si="160"/>
        <v>0.55879784696789991</v>
      </c>
      <c r="M100" s="56">
        <f t="shared" si="149"/>
        <v>0.48229937614404722</v>
      </c>
      <c r="N100" s="56">
        <f t="shared" si="149"/>
        <v>0.54585564858314428</v>
      </c>
      <c r="O100" s="56">
        <f t="shared" ref="O100:R100" si="165">(O57/O13)*10</f>
        <v>1.234955930914879</v>
      </c>
      <c r="P100" s="56">
        <f t="shared" ref="P100:Q100" si="166">(P57/P13)*10</f>
        <v>0.66651477804662951</v>
      </c>
      <c r="Q100" s="56">
        <f t="shared" si="166"/>
        <v>0.66965262135160908</v>
      </c>
      <c r="R100" s="56">
        <f t="shared" si="165"/>
        <v>0.82645454687524422</v>
      </c>
      <c r="S100" s="208">
        <f t="shared" si="152"/>
        <v>0.23415412786281684</v>
      </c>
    </row>
    <row r="101" spans="1:19" ht="20.100000000000001" customHeight="1">
      <c r="A101" s="70"/>
      <c r="B101" s="71" t="s">
        <v>104</v>
      </c>
      <c r="C101" s="71"/>
      <c r="D101" s="82">
        <f t="shared" ref="D101:L107" si="167">(D58/D14)*10</f>
        <v>0.2932110571324813</v>
      </c>
      <c r="E101" s="135">
        <f t="shared" si="167"/>
        <v>0.30390267403803828</v>
      </c>
      <c r="F101" s="135">
        <f t="shared" si="167"/>
        <v>0.42009714968069178</v>
      </c>
      <c r="G101" s="135">
        <f t="shared" si="167"/>
        <v>0.5726856205730918</v>
      </c>
      <c r="H101" s="135">
        <f t="shared" si="167"/>
        <v>0.36480727038032768</v>
      </c>
      <c r="I101" s="135">
        <f t="shared" si="167"/>
        <v>0.36209336861077956</v>
      </c>
      <c r="J101" s="135">
        <f t="shared" si="167"/>
        <v>0.40784717706729623</v>
      </c>
      <c r="K101" s="135">
        <f t="shared" si="167"/>
        <v>0.45710409456768653</v>
      </c>
      <c r="L101" s="135">
        <f t="shared" si="167"/>
        <v>0.5843569679913776</v>
      </c>
      <c r="M101" s="135">
        <f t="shared" si="149"/>
        <v>0.42043762726067757</v>
      </c>
      <c r="N101" s="135">
        <f t="shared" si="149"/>
        <v>0.45320120909582706</v>
      </c>
      <c r="O101" s="135">
        <f t="shared" ref="O101:R101" si="168">(O58/O14)*10</f>
        <v>0.39082928869673744</v>
      </c>
      <c r="P101" s="135">
        <f t="shared" ref="P101:Q101" si="169">(P58/P14)*10</f>
        <v>0.46006923248529263</v>
      </c>
      <c r="Q101" s="135">
        <f t="shared" si="169"/>
        <v>0.42588583947428249</v>
      </c>
      <c r="R101" s="135">
        <f t="shared" si="168"/>
        <v>0.44613661674938182</v>
      </c>
      <c r="S101" s="83">
        <f t="shared" si="152"/>
        <v>4.7549778363368649E-2</v>
      </c>
    </row>
    <row r="102" spans="1:19" ht="20.100000000000001" customHeight="1">
      <c r="A102" s="16"/>
      <c r="C102" t="s">
        <v>46</v>
      </c>
      <c r="D102" s="52">
        <f t="shared" si="167"/>
        <v>0.26987594168971718</v>
      </c>
      <c r="E102" s="56">
        <f t="shared" si="167"/>
        <v>0.28034613758837701</v>
      </c>
      <c r="F102" s="56">
        <f t="shared" si="167"/>
        <v>0.39032663163393133</v>
      </c>
      <c r="G102" s="56">
        <f t="shared" si="167"/>
        <v>0.54068365314040046</v>
      </c>
      <c r="H102" s="56">
        <f t="shared" si="167"/>
        <v>0.31563739294194848</v>
      </c>
      <c r="I102" s="56">
        <f t="shared" si="167"/>
        <v>0.31597695440449319</v>
      </c>
      <c r="J102" s="56">
        <f t="shared" si="167"/>
        <v>0.36621236749173475</v>
      </c>
      <c r="K102" s="56">
        <f t="shared" si="167"/>
        <v>0.38943754031271938</v>
      </c>
      <c r="L102" s="56">
        <f t="shared" si="167"/>
        <v>0.49119402326772815</v>
      </c>
      <c r="M102" s="56">
        <f t="shared" si="149"/>
        <v>0.32700959236246635</v>
      </c>
      <c r="N102" s="56">
        <f t="shared" si="149"/>
        <v>0.36761172076184068</v>
      </c>
      <c r="O102" s="56">
        <f t="shared" ref="O102:R102" si="170">(O59/O15)*10</f>
        <v>0.31725221668705939</v>
      </c>
      <c r="P102" s="56">
        <f t="shared" ref="P102:Q102" si="171">(P59/P15)*10</f>
        <v>0.39475901367875793</v>
      </c>
      <c r="Q102" s="56">
        <f t="shared" si="171"/>
        <v>0.36338680200831724</v>
      </c>
      <c r="R102" s="56">
        <f t="shared" si="170"/>
        <v>0.42342275050276945</v>
      </c>
      <c r="S102" s="208">
        <f t="shared" ref="S102:S111" si="172">(R102-Q102)/Q102</f>
        <v>0.16521224260940026</v>
      </c>
    </row>
    <row r="103" spans="1:19" ht="20.100000000000001" customHeight="1" thickBot="1">
      <c r="A103" s="16"/>
      <c r="C103" t="s">
        <v>47</v>
      </c>
      <c r="D103" s="52">
        <f t="shared" si="167"/>
        <v>0.3030421039214074</v>
      </c>
      <c r="E103" s="56">
        <f t="shared" si="167"/>
        <v>0.31522903703907679</v>
      </c>
      <c r="F103" s="56">
        <f t="shared" si="167"/>
        <v>0.43251474311988164</v>
      </c>
      <c r="G103" s="56">
        <f t="shared" si="167"/>
        <v>0.59263720537090814</v>
      </c>
      <c r="H103" s="56">
        <f t="shared" si="167"/>
        <v>0.39438619636917682</v>
      </c>
      <c r="I103" s="56">
        <f t="shared" si="167"/>
        <v>0.38860052289935437</v>
      </c>
      <c r="J103" s="56">
        <f t="shared" si="167"/>
        <v>0.43097545715145064</v>
      </c>
      <c r="K103" s="56">
        <f t="shared" si="167"/>
        <v>0.49620233608292791</v>
      </c>
      <c r="L103" s="56">
        <f t="shared" si="167"/>
        <v>0.62983509275304428</v>
      </c>
      <c r="M103" s="56">
        <f t="shared" si="149"/>
        <v>0.45908143688760594</v>
      </c>
      <c r="N103" s="56">
        <f t="shared" si="149"/>
        <v>0.48779248284287668</v>
      </c>
      <c r="O103" s="56">
        <f t="shared" ref="O103:R103" si="173">(O60/O16)*10</f>
        <v>0.41965237293541297</v>
      </c>
      <c r="P103" s="56">
        <f t="shared" ref="P103:Q103" si="174">(P60/P16)*10</f>
        <v>0.49971333428259235</v>
      </c>
      <c r="Q103" s="56">
        <f t="shared" si="174"/>
        <v>0.47802368764973374</v>
      </c>
      <c r="R103" s="56">
        <f t="shared" si="173"/>
        <v>0.46949833456694268</v>
      </c>
      <c r="S103" s="208">
        <f t="shared" si="172"/>
        <v>-1.7834582894222427E-2</v>
      </c>
    </row>
    <row r="104" spans="1:19" ht="20.100000000000001" customHeight="1" thickBot="1">
      <c r="A104" s="42" t="s">
        <v>49</v>
      </c>
      <c r="B104" s="43"/>
      <c r="C104" s="43"/>
      <c r="D104" s="54">
        <f t="shared" si="167"/>
        <v>3.1478908504498389</v>
      </c>
      <c r="E104" s="160">
        <f t="shared" si="167"/>
        <v>3.800207173958861</v>
      </c>
      <c r="F104" s="160">
        <f t="shared" si="167"/>
        <v>3.0009357835965518</v>
      </c>
      <c r="G104" s="160">
        <f t="shared" si="167"/>
        <v>3.0284992886074451</v>
      </c>
      <c r="H104" s="160">
        <f t="shared" si="167"/>
        <v>3.6775228226005434</v>
      </c>
      <c r="I104" s="160">
        <f t="shared" si="167"/>
        <v>3.5507607499779583</v>
      </c>
      <c r="J104" s="160">
        <f t="shared" si="167"/>
        <v>4.5163687372241474</v>
      </c>
      <c r="K104" s="160">
        <f t="shared" si="167"/>
        <v>5.3704258692205791</v>
      </c>
      <c r="L104" s="160">
        <f t="shared" si="167"/>
        <v>6.7849571708012926</v>
      </c>
      <c r="M104" s="160">
        <f t="shared" si="149"/>
        <v>5.4181642940098911</v>
      </c>
      <c r="N104" s="160">
        <f t="shared" si="149"/>
        <v>4.9658671858866574</v>
      </c>
      <c r="O104" s="160">
        <f t="shared" ref="O104:R104" si="175">(O61/O17)*10</f>
        <v>6.5435334074089626</v>
      </c>
      <c r="P104" s="160">
        <f t="shared" ref="P104:Q104" si="176">(P61/P17)*10</f>
        <v>8.0240504977397045</v>
      </c>
      <c r="Q104" s="160">
        <f t="shared" si="176"/>
        <v>8.2827721706994772</v>
      </c>
      <c r="R104" s="160">
        <f t="shared" si="175"/>
        <v>10.92841074215597</v>
      </c>
      <c r="S104" s="28">
        <f t="shared" si="172"/>
        <v>0.3194146255544138</v>
      </c>
    </row>
    <row r="105" spans="1:19" ht="20.100000000000001" customHeight="1">
      <c r="A105" s="69"/>
      <c r="B105" s="68" t="s">
        <v>95</v>
      </c>
      <c r="C105" s="68"/>
      <c r="D105" s="80">
        <f t="shared" si="167"/>
        <v>3.7076697153162441</v>
      </c>
      <c r="E105" s="84">
        <f t="shared" si="167"/>
        <v>3.7995560438574856</v>
      </c>
      <c r="F105" s="84">
        <f t="shared" si="167"/>
        <v>3.4172157252628743</v>
      </c>
      <c r="G105" s="84">
        <f t="shared" si="167"/>
        <v>4.8308456102333546</v>
      </c>
      <c r="H105" s="84">
        <f t="shared" si="167"/>
        <v>4.9420098102491297</v>
      </c>
      <c r="I105" s="84">
        <f t="shared" si="167"/>
        <v>4.7963876666685215</v>
      </c>
      <c r="J105" s="84">
        <f t="shared" si="167"/>
        <v>6.9708922558922595</v>
      </c>
      <c r="K105" s="84">
        <f t="shared" si="167"/>
        <v>5.3313444075946066</v>
      </c>
      <c r="L105" s="84">
        <f t="shared" si="167"/>
        <v>6.7775249777426074</v>
      </c>
      <c r="M105" s="84">
        <f t="shared" si="149"/>
        <v>5.3805402412307117</v>
      </c>
      <c r="N105" s="84">
        <f t="shared" si="149"/>
        <v>5.1075363732800616</v>
      </c>
      <c r="O105" s="84">
        <f t="shared" ref="O105:R105" si="177">(O62/O18)*10</f>
        <v>7.4600781641123382</v>
      </c>
      <c r="P105" s="84">
        <f t="shared" ref="P105:Q105" si="178">(P62/P18)*10</f>
        <v>8.0947770623984603</v>
      </c>
      <c r="Q105" s="84">
        <f t="shared" si="178"/>
        <v>9.5376032211833781</v>
      </c>
      <c r="R105" s="84">
        <f t="shared" si="177"/>
        <v>10.020084589761575</v>
      </c>
      <c r="S105" s="81">
        <f t="shared" si="172"/>
        <v>5.0587276214907731E-2</v>
      </c>
    </row>
    <row r="106" spans="1:19" ht="20.100000000000001" customHeight="1">
      <c r="A106" s="16"/>
      <c r="C106" t="s">
        <v>46</v>
      </c>
      <c r="D106" s="52">
        <f t="shared" si="167"/>
        <v>3.7491323562457861</v>
      </c>
      <c r="E106" s="56">
        <f t="shared" si="167"/>
        <v>3.5656413143617565</v>
      </c>
      <c r="F106" s="56">
        <f t="shared" si="167"/>
        <v>4.1772111289341227</v>
      </c>
      <c r="G106" s="56">
        <f t="shared" si="167"/>
        <v>5.1128121667882596</v>
      </c>
      <c r="H106" s="56">
        <f t="shared" si="167"/>
        <v>5.1166884834237178</v>
      </c>
      <c r="I106" s="56">
        <f t="shared" si="167"/>
        <v>4.108857785508091</v>
      </c>
      <c r="J106" s="56">
        <f t="shared" si="167"/>
        <v>5.1863297026067814</v>
      </c>
      <c r="K106" s="56">
        <f t="shared" si="167"/>
        <v>5.3894158671653383</v>
      </c>
      <c r="L106" s="56">
        <f t="shared" si="167"/>
        <v>5.2076730495974024</v>
      </c>
      <c r="M106" s="56">
        <f t="shared" si="149"/>
        <v>4.6752190793122592</v>
      </c>
      <c r="N106" s="56">
        <f t="shared" si="149"/>
        <v>5.0752126723379298</v>
      </c>
      <c r="O106" s="56">
        <f t="shared" ref="O106:R106" si="179">(O63/O19)*10</f>
        <v>5.6474247477951254</v>
      </c>
      <c r="P106" s="56">
        <f t="shared" ref="P106:Q106" si="180">(P63/P19)*10</f>
        <v>6.1540168440163363</v>
      </c>
      <c r="Q106" s="56">
        <f t="shared" si="180"/>
        <v>6.8320456468918103</v>
      </c>
      <c r="R106" s="56">
        <f t="shared" si="179"/>
        <v>8.3472884355157735</v>
      </c>
      <c r="S106" s="27">
        <f t="shared" si="172"/>
        <v>0.22178464063882711</v>
      </c>
    </row>
    <row r="107" spans="1:19" ht="20.100000000000001" customHeight="1">
      <c r="A107" s="16"/>
      <c r="C107" t="s">
        <v>47</v>
      </c>
      <c r="D107" s="52">
        <f t="shared" si="167"/>
        <v>3.6785291253191543</v>
      </c>
      <c r="E107" s="56">
        <f t="shared" si="167"/>
        <v>4.0588179677971388</v>
      </c>
      <c r="F107" s="56">
        <f t="shared" si="167"/>
        <v>2.9498098393669938</v>
      </c>
      <c r="G107" s="56">
        <f t="shared" si="167"/>
        <v>4.5702891636242935</v>
      </c>
      <c r="H107" s="56">
        <f t="shared" si="167"/>
        <v>4.7786922097060218</v>
      </c>
      <c r="I107" s="56">
        <f t="shared" si="167"/>
        <v>5.8755717552887372</v>
      </c>
      <c r="J107" s="56">
        <f t="shared" si="167"/>
        <v>9.1541024105405064</v>
      </c>
      <c r="K107" s="56">
        <f t="shared" si="167"/>
        <v>5.2925040180783327</v>
      </c>
      <c r="L107" s="56">
        <f t="shared" si="167"/>
        <v>8.4927769809702696</v>
      </c>
      <c r="M107" s="56">
        <f t="shared" si="149"/>
        <v>6.2172030842916914</v>
      </c>
      <c r="N107" s="56">
        <f t="shared" si="149"/>
        <v>5.1287237860841941</v>
      </c>
      <c r="O107" s="56">
        <f t="shared" ref="O107:R107" si="181">(O64/O20)*10</f>
        <v>8.6416043108852545</v>
      </c>
      <c r="P107" s="56">
        <f t="shared" ref="P107:Q107" si="182">(P64/P20)*10</f>
        <v>9.8666919906991755</v>
      </c>
      <c r="Q107" s="56">
        <f t="shared" si="182"/>
        <v>12.242643847581618</v>
      </c>
      <c r="R107" s="56">
        <f t="shared" si="181"/>
        <v>11.878854472691946</v>
      </c>
      <c r="S107" s="27">
        <f t="shared" si="172"/>
        <v>-2.9714935713133071E-2</v>
      </c>
    </row>
    <row r="108" spans="1:19" ht="20.100000000000001" customHeight="1">
      <c r="A108" s="70"/>
      <c r="B108" s="554" t="s">
        <v>103</v>
      </c>
      <c r="C108" s="555"/>
      <c r="D108" s="82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>
        <f t="shared" ref="N108:R108" si="183">(N65/N21)*10</f>
        <v>19.87142857142857</v>
      </c>
      <c r="O108" s="135">
        <f t="shared" si="183"/>
        <v>0.54090167815245405</v>
      </c>
      <c r="P108" s="135">
        <f t="shared" ref="P108:Q108" si="184">(P65/P21)*10</f>
        <v>2.3585619678334906</v>
      </c>
      <c r="Q108" s="135">
        <f t="shared" si="184"/>
        <v>20.053333333333331</v>
      </c>
      <c r="R108" s="135">
        <f t="shared" si="183"/>
        <v>67.568627450980387</v>
      </c>
      <c r="S108" s="83">
        <f t="shared" si="172"/>
        <v>2.369446182728411</v>
      </c>
    </row>
    <row r="109" spans="1:19" ht="20.100000000000001" customHeight="1">
      <c r="A109" s="16"/>
      <c r="C109" t="s">
        <v>46</v>
      </c>
      <c r="D109" s="52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>
        <f t="shared" ref="O109" si="185">(O66/O22)*10</f>
        <v>1.7958333333333334</v>
      </c>
      <c r="P109" s="56">
        <f t="shared" ref="P109" si="186">(P66/P22)*10</f>
        <v>1.9979166666666668</v>
      </c>
      <c r="Q109" s="56"/>
      <c r="R109" s="56"/>
      <c r="S109" s="27"/>
    </row>
    <row r="110" spans="1:19" ht="20.100000000000001" customHeight="1">
      <c r="A110" s="16"/>
      <c r="C110" t="s">
        <v>47</v>
      </c>
      <c r="D110" s="52"/>
      <c r="E110" s="56"/>
      <c r="F110" s="56"/>
      <c r="G110" s="56"/>
      <c r="H110" s="56"/>
      <c r="I110" s="56"/>
      <c r="J110" s="56"/>
      <c r="K110" s="56">
        <f>(K67/K23)*10</f>
        <v>185.88461538461536</v>
      </c>
      <c r="L110" s="56"/>
      <c r="M110" s="56"/>
      <c r="N110" s="56">
        <f t="shared" ref="N110:R110" si="187">(N67/N23)*10</f>
        <v>19.87142857142857</v>
      </c>
      <c r="O110" s="56">
        <f t="shared" si="187"/>
        <v>0.50839224998650767</v>
      </c>
      <c r="P110" s="56">
        <f t="shared" ref="P110:Q110" si="188">(P67/P23)*10</f>
        <v>2.6585788561525128</v>
      </c>
      <c r="Q110" s="56">
        <f t="shared" si="188"/>
        <v>20.053333333333331</v>
      </c>
      <c r="R110" s="56">
        <f t="shared" si="187"/>
        <v>115.78260869565216</v>
      </c>
      <c r="S110" s="27">
        <f t="shared" si="172"/>
        <v>4.7737338112858465</v>
      </c>
    </row>
    <row r="111" spans="1:19" ht="20.100000000000001" customHeight="1">
      <c r="A111" s="70"/>
      <c r="B111" s="71" t="s">
        <v>104</v>
      </c>
      <c r="C111" s="71"/>
      <c r="D111" s="82">
        <f t="shared" ref="D111:L111" si="189">(D68/D24)*10</f>
        <v>0.5341753879465897</v>
      </c>
      <c r="E111" s="135"/>
      <c r="F111" s="135">
        <f t="shared" si="189"/>
        <v>0.98492298276037948</v>
      </c>
      <c r="G111" s="135">
        <f t="shared" si="189"/>
        <v>0.56438941705357804</v>
      </c>
      <c r="H111" s="135">
        <f t="shared" si="189"/>
        <v>0.95747487088354544</v>
      </c>
      <c r="I111" s="135">
        <f t="shared" si="189"/>
        <v>0.78919198895027631</v>
      </c>
      <c r="J111" s="135">
        <f t="shared" si="189"/>
        <v>0.52013211270694004</v>
      </c>
      <c r="K111" s="135"/>
      <c r="L111" s="135">
        <f t="shared" si="189"/>
        <v>19.457831325301203</v>
      </c>
      <c r="M111" s="135">
        <f t="shared" ref="M111:N123" si="190">(M68/M24)*10</f>
        <v>9.9459770114942501</v>
      </c>
      <c r="N111" s="135">
        <f t="shared" si="190"/>
        <v>1.9303092136242348</v>
      </c>
      <c r="O111" s="135">
        <f t="shared" ref="O111:R111" si="191">(O68/O24)*10</f>
        <v>8.9715447154471573</v>
      </c>
      <c r="P111" s="135">
        <f t="shared" ref="P111:Q111" si="192">(P68/P24)*10</f>
        <v>8.8875968992248069</v>
      </c>
      <c r="Q111" s="135">
        <f t="shared" si="192"/>
        <v>0.71371215535253407</v>
      </c>
      <c r="R111" s="135">
        <f t="shared" si="191"/>
        <v>61.248427672955977</v>
      </c>
      <c r="S111" s="83">
        <f t="shared" si="172"/>
        <v>84.816708057469839</v>
      </c>
    </row>
    <row r="112" spans="1:19" ht="20.100000000000001" customHeight="1">
      <c r="A112" s="16"/>
      <c r="C112" t="s">
        <v>46</v>
      </c>
      <c r="D112" s="52">
        <f t="shared" ref="D112:L120" si="193">(D69/D25)*10</f>
        <v>0.44326301463082685</v>
      </c>
      <c r="E112" s="56">
        <f t="shared" si="193"/>
        <v>28.000000000000004</v>
      </c>
      <c r="F112" s="56">
        <f t="shared" si="193"/>
        <v>0.96799999999999997</v>
      </c>
      <c r="G112" s="56">
        <f t="shared" si="193"/>
        <v>0.75550000000000006</v>
      </c>
      <c r="H112" s="56">
        <f t="shared" si="193"/>
        <v>0.95616666666666672</v>
      </c>
      <c r="I112" s="56">
        <f t="shared" si="193"/>
        <v>0.94993217412751252</v>
      </c>
      <c r="J112" s="56">
        <f t="shared" si="193"/>
        <v>3.5113182423435418</v>
      </c>
      <c r="K112" s="56"/>
      <c r="L112" s="56">
        <f t="shared" si="193"/>
        <v>21</v>
      </c>
      <c r="M112" s="56">
        <f t="shared" si="190"/>
        <v>22.538461538461544</v>
      </c>
      <c r="N112" s="56">
        <f t="shared" si="190"/>
        <v>10.979351032448379</v>
      </c>
      <c r="O112" s="56">
        <f t="shared" ref="O112:R112" si="194">(O69/O25)*10</f>
        <v>34.761904761904759</v>
      </c>
      <c r="P112" s="56">
        <f t="shared" ref="P112:Q112" si="195">(P69/P25)*10</f>
        <v>80.833333333333314</v>
      </c>
      <c r="Q112" s="56">
        <f t="shared" si="195"/>
        <v>85.25</v>
      </c>
      <c r="R112" s="56">
        <f t="shared" si="194"/>
        <v>14.448630136986305</v>
      </c>
      <c r="S112" s="208">
        <f t="shared" ref="S112:S123" si="196">(R112-Q112)/Q112</f>
        <v>-0.83051460249869435</v>
      </c>
    </row>
    <row r="113" spans="1:19" ht="20.100000000000001" customHeight="1" thickBot="1">
      <c r="A113" s="16"/>
      <c r="C113" t="s">
        <v>47</v>
      </c>
      <c r="D113" s="52">
        <f t="shared" si="193"/>
        <v>0.65257851880573858</v>
      </c>
      <c r="E113" s="56"/>
      <c r="F113" s="56"/>
      <c r="G113" s="56">
        <f t="shared" si="193"/>
        <v>0.52332348464499956</v>
      </c>
      <c r="H113" s="56">
        <f t="shared" si="193"/>
        <v>0.95812859165486786</v>
      </c>
      <c r="I113" s="56">
        <f t="shared" si="193"/>
        <v>0.72030091083666592</v>
      </c>
      <c r="J113" s="56">
        <f t="shared" si="193"/>
        <v>0.48902612958167735</v>
      </c>
      <c r="K113" s="56"/>
      <c r="L113" s="56">
        <f t="shared" si="193"/>
        <v>19.419753086419753</v>
      </c>
      <c r="M113" s="56">
        <f t="shared" si="190"/>
        <v>9.7549591598599754</v>
      </c>
      <c r="N113" s="56">
        <f t="shared" si="190"/>
        <v>1.4217506631299737</v>
      </c>
      <c r="O113" s="56">
        <f t="shared" ref="O113:R113" si="197">(O70/O26)*10</f>
        <v>6.5644444444444474</v>
      </c>
      <c r="P113" s="56">
        <f t="shared" ref="P113:Q113" si="198">(P70/P26)*10</f>
        <v>7.1746031746031749</v>
      </c>
      <c r="Q113" s="56">
        <f t="shared" si="198"/>
        <v>0.69985658676500728</v>
      </c>
      <c r="R113" s="56">
        <f t="shared" si="197"/>
        <v>118.66666666666667</v>
      </c>
      <c r="S113" s="208">
        <f t="shared" si="196"/>
        <v>168.55854800936766</v>
      </c>
    </row>
    <row r="114" spans="1:19" ht="15.75" thickBot="1">
      <c r="A114" s="254" t="s">
        <v>27</v>
      </c>
      <c r="B114" s="231"/>
      <c r="C114" s="231"/>
      <c r="D114" s="274">
        <f t="shared" si="193"/>
        <v>0.33164247485595494</v>
      </c>
      <c r="E114" s="275">
        <f t="shared" si="193"/>
        <v>0.33045610882802662</v>
      </c>
      <c r="F114" s="275">
        <f t="shared" si="193"/>
        <v>0.45642245037903273</v>
      </c>
      <c r="G114" s="275">
        <f t="shared" si="193"/>
        <v>0.60354928745855518</v>
      </c>
      <c r="H114" s="275">
        <f t="shared" si="193"/>
        <v>0.38760044775781993</v>
      </c>
      <c r="I114" s="275">
        <f t="shared" si="193"/>
        <v>0.38081591563200984</v>
      </c>
      <c r="J114" s="275">
        <f t="shared" si="193"/>
        <v>0.42543131144083357</v>
      </c>
      <c r="K114" s="275">
        <f t="shared" si="193"/>
        <v>0.4674362238863945</v>
      </c>
      <c r="L114" s="275">
        <f t="shared" si="193"/>
        <v>0.60117553097231191</v>
      </c>
      <c r="M114" s="275">
        <f t="shared" si="190"/>
        <v>0.43983971503002794</v>
      </c>
      <c r="N114" s="275">
        <f t="shared" si="190"/>
        <v>0.46979874123421189</v>
      </c>
      <c r="O114" s="275">
        <f t="shared" ref="O114:R114" si="199">(O71/O27)*10</f>
        <v>0.41081048351241045</v>
      </c>
      <c r="P114" s="275">
        <f t="shared" ref="P114:Q114" si="200">(P71/P27)*10</f>
        <v>0.47927271105382946</v>
      </c>
      <c r="Q114" s="275">
        <f t="shared" si="200"/>
        <v>0.45786234437827872</v>
      </c>
      <c r="R114" s="275">
        <f t="shared" si="199"/>
        <v>0.49131701787613119</v>
      </c>
      <c r="S114" s="234">
        <f t="shared" si="196"/>
        <v>7.3067099552115045E-2</v>
      </c>
    </row>
    <row r="115" spans="1:19" ht="20.100000000000001" customHeight="1">
      <c r="A115" s="273"/>
      <c r="B115" s="263" t="s">
        <v>95</v>
      </c>
      <c r="C115" s="263"/>
      <c r="D115" s="277">
        <f t="shared" si="193"/>
        <v>0.48478859624050363</v>
      </c>
      <c r="E115" s="278">
        <f t="shared" si="193"/>
        <v>0.46419177313330606</v>
      </c>
      <c r="F115" s="278">
        <f t="shared" si="193"/>
        <v>0.58088549623474317</v>
      </c>
      <c r="G115" s="278">
        <f t="shared" si="193"/>
        <v>0.74459337816299376</v>
      </c>
      <c r="H115" s="278">
        <f t="shared" si="193"/>
        <v>0.51033970294180897</v>
      </c>
      <c r="I115" s="278">
        <f t="shared" si="193"/>
        <v>0.47185289195092511</v>
      </c>
      <c r="J115" s="278">
        <f t="shared" si="193"/>
        <v>0.50346233729020606</v>
      </c>
      <c r="K115" s="278">
        <f t="shared" si="193"/>
        <v>0.53575646032745705</v>
      </c>
      <c r="L115" s="278">
        <f t="shared" si="193"/>
        <v>0.71784662820513978</v>
      </c>
      <c r="M115" s="278">
        <f t="shared" si="190"/>
        <v>0.57455692103374745</v>
      </c>
      <c r="N115" s="278">
        <f t="shared" si="190"/>
        <v>0.56096377761197203</v>
      </c>
      <c r="O115" s="278">
        <f t="shared" ref="O115:R115" si="201">(O72/O28)*10</f>
        <v>0.51159426639962957</v>
      </c>
      <c r="P115" s="278">
        <f t="shared" ref="P115:Q115" si="202">(P72/P28)*10</f>
        <v>0.56979972327072181</v>
      </c>
      <c r="Q115" s="278">
        <f t="shared" si="202"/>
        <v>0.60544594820620512</v>
      </c>
      <c r="R115" s="278">
        <f t="shared" si="201"/>
        <v>0.6030903005807029</v>
      </c>
      <c r="S115" s="81">
        <f t="shared" si="196"/>
        <v>-3.8907645389013755E-3</v>
      </c>
    </row>
    <row r="116" spans="1:19" ht="20.100000000000001" customHeight="1">
      <c r="A116" s="16"/>
      <c r="C116" t="s">
        <v>46</v>
      </c>
      <c r="D116" s="92">
        <f t="shared" si="193"/>
        <v>0.42877134177016873</v>
      </c>
      <c r="E116" s="56">
        <f t="shared" si="193"/>
        <v>0.47091867014198818</v>
      </c>
      <c r="F116" s="56">
        <f t="shared" si="193"/>
        <v>0.56940804037549109</v>
      </c>
      <c r="G116" s="56">
        <f t="shared" si="193"/>
        <v>0.74140861002844349</v>
      </c>
      <c r="H116" s="56">
        <f t="shared" si="193"/>
        <v>0.48756264284757661</v>
      </c>
      <c r="I116" s="56">
        <f t="shared" si="193"/>
        <v>0.4987310028410693</v>
      </c>
      <c r="J116" s="56">
        <f t="shared" si="193"/>
        <v>0.4690611927051318</v>
      </c>
      <c r="K116" s="56">
        <f t="shared" si="193"/>
        <v>0.46022245174071658</v>
      </c>
      <c r="L116" s="56">
        <f t="shared" si="193"/>
        <v>0.63930347508693874</v>
      </c>
      <c r="M116" s="56">
        <f t="shared" si="190"/>
        <v>0.53363167222881136</v>
      </c>
      <c r="N116" s="56">
        <f t="shared" si="190"/>
        <v>0.50739619376743417</v>
      </c>
      <c r="O116" s="56">
        <f t="shared" ref="O116:R116" si="203">(O73/O29)*10</f>
        <v>0.45406933324805487</v>
      </c>
      <c r="P116" s="56">
        <f t="shared" ref="P116:Q116" si="204">(P73/P29)*10</f>
        <v>0.50742818220516728</v>
      </c>
      <c r="Q116" s="56">
        <f t="shared" si="204"/>
        <v>0.55593774366119764</v>
      </c>
      <c r="R116" s="56">
        <f t="shared" si="203"/>
        <v>0.54330427096120271</v>
      </c>
      <c r="S116" s="208">
        <f t="shared" si="196"/>
        <v>-2.272461771851577E-2</v>
      </c>
    </row>
    <row r="117" spans="1:19" ht="20.100000000000001" customHeight="1">
      <c r="A117" s="16"/>
      <c r="C117" t="s">
        <v>47</v>
      </c>
      <c r="D117" s="92">
        <f t="shared" si="193"/>
        <v>0.51634469700949603</v>
      </c>
      <c r="E117" s="56">
        <f t="shared" si="193"/>
        <v>0.45900887481850716</v>
      </c>
      <c r="F117" s="56">
        <f t="shared" si="193"/>
        <v>0.59147037975726691</v>
      </c>
      <c r="G117" s="56">
        <f t="shared" si="193"/>
        <v>0.74708144060360426</v>
      </c>
      <c r="H117" s="56">
        <f t="shared" si="193"/>
        <v>0.52357901213160318</v>
      </c>
      <c r="I117" s="56">
        <f t="shared" si="193"/>
        <v>0.45496092216594258</v>
      </c>
      <c r="J117" s="56">
        <f t="shared" si="193"/>
        <v>0.53664738424465508</v>
      </c>
      <c r="K117" s="56">
        <f t="shared" si="193"/>
        <v>0.62636947003213417</v>
      </c>
      <c r="L117" s="56">
        <f t="shared" si="193"/>
        <v>0.84301558351950479</v>
      </c>
      <c r="M117" s="56">
        <f t="shared" si="190"/>
        <v>0.63197653403610732</v>
      </c>
      <c r="N117" s="56">
        <f t="shared" si="190"/>
        <v>0.64036821533906341</v>
      </c>
      <c r="O117" s="56">
        <f t="shared" ref="O117:R117" si="205">(O74/O30)*10</f>
        <v>0.60295217283331304</v>
      </c>
      <c r="P117" s="56">
        <f t="shared" ref="P117:Q117" si="206">(P74/P30)*10</f>
        <v>0.68065838754433383</v>
      </c>
      <c r="Q117" s="56">
        <f t="shared" si="206"/>
        <v>0.68129756406212827</v>
      </c>
      <c r="R117" s="56">
        <f t="shared" si="205"/>
        <v>0.74071909838060157</v>
      </c>
      <c r="S117" s="208">
        <f t="shared" si="196"/>
        <v>8.7218181089892446E-2</v>
      </c>
    </row>
    <row r="118" spans="1:19" ht="20.100000000000001" customHeight="1">
      <c r="A118" s="70"/>
      <c r="B118" s="552" t="s">
        <v>117</v>
      </c>
      <c r="C118" s="553"/>
      <c r="D118" s="280"/>
      <c r="E118" s="281"/>
      <c r="F118" s="281"/>
      <c r="G118" s="281"/>
      <c r="H118" s="281"/>
      <c r="I118" s="281"/>
      <c r="J118" s="281"/>
      <c r="K118" s="281">
        <f t="shared" si="193"/>
        <v>0.40460676470544876</v>
      </c>
      <c r="L118" s="281">
        <f t="shared" si="193"/>
        <v>0.50800287486372098</v>
      </c>
      <c r="M118" s="281">
        <f t="shared" si="190"/>
        <v>0.41923397342441782</v>
      </c>
      <c r="N118" s="281">
        <f t="shared" si="190"/>
        <v>0.52512841706792179</v>
      </c>
      <c r="O118" s="281">
        <f t="shared" ref="O118:R118" si="207">(O75/O31)*10</f>
        <v>0.57649295427991076</v>
      </c>
      <c r="P118" s="281">
        <f t="shared" ref="P118:Q118" si="208">(P75/P31)*10</f>
        <v>0.68398367236581703</v>
      </c>
      <c r="Q118" s="281">
        <f t="shared" si="208"/>
        <v>0.7289359633679583</v>
      </c>
      <c r="R118" s="281">
        <f t="shared" si="207"/>
        <v>0.55351410011002755</v>
      </c>
      <c r="S118" s="83">
        <f t="shared" si="196"/>
        <v>-0.24065469680960144</v>
      </c>
    </row>
    <row r="119" spans="1:19" ht="20.100000000000001" customHeight="1">
      <c r="A119" s="16"/>
      <c r="C119" t="s">
        <v>46</v>
      </c>
      <c r="D119" s="92"/>
      <c r="E119" s="56"/>
      <c r="F119" s="56"/>
      <c r="G119" s="56"/>
      <c r="H119" s="56"/>
      <c r="I119" s="56"/>
      <c r="J119" s="56"/>
      <c r="K119" s="56">
        <f t="shared" si="193"/>
        <v>0.37975904803414445</v>
      </c>
      <c r="L119" s="56">
        <f t="shared" si="193"/>
        <v>0.48159324587738928</v>
      </c>
      <c r="M119" s="56">
        <f t="shared" si="190"/>
        <v>0.374915338415866</v>
      </c>
      <c r="N119" s="56">
        <f t="shared" si="190"/>
        <v>0.4843652667887724</v>
      </c>
      <c r="O119" s="56">
        <f t="shared" ref="O119:R119" si="209">(O76/O32)*10</f>
        <v>0.53556221879776955</v>
      </c>
      <c r="P119" s="56">
        <f t="shared" ref="P119:Q119" si="210">(P76/P32)*10</f>
        <v>0.71352130806371683</v>
      </c>
      <c r="Q119" s="56">
        <f t="shared" si="210"/>
        <v>1.573296627666896</v>
      </c>
      <c r="R119" s="56">
        <f t="shared" si="209"/>
        <v>0.5233018676639557</v>
      </c>
      <c r="S119" s="208">
        <f t="shared" si="196"/>
        <v>-0.66738512085926183</v>
      </c>
    </row>
    <row r="120" spans="1:19" ht="20.100000000000001" customHeight="1">
      <c r="A120" s="16"/>
      <c r="C120" t="s">
        <v>47</v>
      </c>
      <c r="D120" s="92"/>
      <c r="E120" s="56"/>
      <c r="F120" s="56"/>
      <c r="G120" s="56"/>
      <c r="H120" s="56"/>
      <c r="I120" s="56"/>
      <c r="J120" s="56"/>
      <c r="K120" s="56">
        <f t="shared" si="193"/>
        <v>0.44149170319750097</v>
      </c>
      <c r="L120" s="56">
        <f t="shared" si="193"/>
        <v>0.55879784696789991</v>
      </c>
      <c r="M120" s="56">
        <f t="shared" si="190"/>
        <v>0.48302345444580125</v>
      </c>
      <c r="N120" s="56">
        <f t="shared" si="190"/>
        <v>0.54668713854845907</v>
      </c>
      <c r="O120" s="56">
        <f t="shared" ref="O120:R120" si="211">(O77/O33)*10</f>
        <v>1.0128831117416119</v>
      </c>
      <c r="P120" s="56">
        <f t="shared" ref="P120:Q120" si="212">(P77/P33)*10</f>
        <v>0.66911065591356556</v>
      </c>
      <c r="Q120" s="56">
        <f t="shared" si="212"/>
        <v>0.67281910989233584</v>
      </c>
      <c r="R120" s="56">
        <f t="shared" si="211"/>
        <v>0.86775917015559578</v>
      </c>
      <c r="S120" s="208">
        <f t="shared" si="196"/>
        <v>0.28973621200273897</v>
      </c>
    </row>
    <row r="121" spans="1:19" ht="20.100000000000001" customHeight="1">
      <c r="A121" s="70"/>
      <c r="B121" s="271" t="s">
        <v>104</v>
      </c>
      <c r="C121" s="271"/>
      <c r="D121" s="280">
        <f t="shared" ref="D121:L123" si="213">(D78/D34)*10</f>
        <v>0.29330467483846034</v>
      </c>
      <c r="E121" s="281">
        <f t="shared" si="213"/>
        <v>0.30390418298529015</v>
      </c>
      <c r="F121" s="281">
        <f t="shared" si="213"/>
        <v>0.42043492403018828</v>
      </c>
      <c r="G121" s="281">
        <f t="shared" si="213"/>
        <v>0.57267529846750387</v>
      </c>
      <c r="H121" s="281">
        <f t="shared" si="213"/>
        <v>0.36505953246882666</v>
      </c>
      <c r="I121" s="281">
        <f t="shared" si="213"/>
        <v>0.36232656026434301</v>
      </c>
      <c r="J121" s="281">
        <f t="shared" si="213"/>
        <v>0.40791638714712197</v>
      </c>
      <c r="K121" s="281">
        <f t="shared" si="213"/>
        <v>0.45710976078869031</v>
      </c>
      <c r="L121" s="281">
        <f t="shared" si="213"/>
        <v>0.584369245449745</v>
      </c>
      <c r="M121" s="281">
        <f t="shared" si="190"/>
        <v>0.42047641505462208</v>
      </c>
      <c r="N121" s="281">
        <f t="shared" si="190"/>
        <v>0.4532485807159411</v>
      </c>
      <c r="O121" s="281">
        <f t="shared" ref="O121:R121" si="214">(O78/O34)*10</f>
        <v>0.39083907428898657</v>
      </c>
      <c r="P121" s="281">
        <f t="shared" ref="P121:Q121" si="215">(P78/P34)*10</f>
        <v>0.46007987630603048</v>
      </c>
      <c r="Q121" s="281">
        <f t="shared" si="215"/>
        <v>0.42592138671272423</v>
      </c>
      <c r="R121" s="281">
        <f t="shared" si="214"/>
        <v>0.44696067067169698</v>
      </c>
      <c r="S121" s="83">
        <f t="shared" si="196"/>
        <v>4.9397106168710299E-2</v>
      </c>
    </row>
    <row r="122" spans="1:19" ht="20.100000000000001" customHeight="1">
      <c r="A122" s="75"/>
      <c r="B122" s="76"/>
      <c r="C122" s="76" t="s">
        <v>46</v>
      </c>
      <c r="D122" s="283">
        <f t="shared" si="213"/>
        <v>0.27000444844513094</v>
      </c>
      <c r="E122" s="115">
        <f t="shared" si="213"/>
        <v>0.2803507887918133</v>
      </c>
      <c r="F122" s="115">
        <f t="shared" si="213"/>
        <v>0.39033861113947549</v>
      </c>
      <c r="G122" s="115">
        <f t="shared" si="213"/>
        <v>0.54080683565030818</v>
      </c>
      <c r="H122" s="115">
        <f t="shared" si="213"/>
        <v>0.31587925742752149</v>
      </c>
      <c r="I122" s="115">
        <f t="shared" si="213"/>
        <v>0.3162614870367807</v>
      </c>
      <c r="J122" s="115">
        <f t="shared" si="213"/>
        <v>0.36626827046338878</v>
      </c>
      <c r="K122" s="115">
        <f t="shared" si="213"/>
        <v>0.38943754031271938</v>
      </c>
      <c r="L122" s="115">
        <f t="shared" si="213"/>
        <v>0.49119500329578103</v>
      </c>
      <c r="M122" s="115">
        <f t="shared" si="190"/>
        <v>0.32701421126224439</v>
      </c>
      <c r="N122" s="115">
        <f t="shared" si="190"/>
        <v>0.36767463724004301</v>
      </c>
      <c r="O122" s="115">
        <f t="shared" ref="O122:R122" si="216">(O79/O35)*10</f>
        <v>0.31726412993349129</v>
      </c>
      <c r="P122" s="115">
        <f t="shared" ref="P122:Q122" si="217">(P79/P35)*10</f>
        <v>0.3947652685090024</v>
      </c>
      <c r="Q122" s="115">
        <f t="shared" si="217"/>
        <v>0.36339057989976753</v>
      </c>
      <c r="R122" s="115">
        <f t="shared" si="216"/>
        <v>0.42362929685338163</v>
      </c>
      <c r="S122" s="208">
        <f t="shared" si="196"/>
        <v>0.16576851543655724</v>
      </c>
    </row>
    <row r="123" spans="1:19" ht="20.100000000000001" customHeight="1" thickBot="1">
      <c r="A123" s="34"/>
      <c r="B123" s="15"/>
      <c r="C123" s="15" t="s">
        <v>47</v>
      </c>
      <c r="D123" s="284">
        <f t="shared" si="213"/>
        <v>0.30312594736387827</v>
      </c>
      <c r="E123" s="57">
        <f t="shared" si="213"/>
        <v>0.31522903703907679</v>
      </c>
      <c r="F123" s="57">
        <f t="shared" si="213"/>
        <v>0.43297814257428763</v>
      </c>
      <c r="G123" s="57">
        <f t="shared" si="213"/>
        <v>0.5925220109499767</v>
      </c>
      <c r="H123" s="57">
        <f t="shared" si="213"/>
        <v>0.39464243636956725</v>
      </c>
      <c r="I123" s="57">
        <f t="shared" si="213"/>
        <v>0.3888001511723827</v>
      </c>
      <c r="J123" s="57">
        <f t="shared" si="213"/>
        <v>0.43103052380625811</v>
      </c>
      <c r="K123" s="57">
        <f t="shared" si="213"/>
        <v>0.49621126873984889</v>
      </c>
      <c r="L123" s="57">
        <f t="shared" si="213"/>
        <v>0.62985284433208877</v>
      </c>
      <c r="M123" s="57">
        <f t="shared" si="190"/>
        <v>0.45913414649839995</v>
      </c>
      <c r="N123" s="57">
        <f t="shared" si="190"/>
        <v>0.48783230245996462</v>
      </c>
      <c r="O123" s="57">
        <f t="shared" ref="O123:R123" si="218">(O80/O36)*10</f>
        <v>0.41966129316848555</v>
      </c>
      <c r="P123" s="57">
        <f t="shared" ref="P123:Q123" si="219">(P80/P36)*10</f>
        <v>0.49972656676034838</v>
      </c>
      <c r="Q123" s="57">
        <f t="shared" si="219"/>
        <v>0.47807392612754585</v>
      </c>
      <c r="R123" s="57">
        <f t="shared" si="218"/>
        <v>0.47095756593212407</v>
      </c>
      <c r="S123" s="209">
        <f t="shared" si="196"/>
        <v>-1.4885480689284018E-2</v>
      </c>
    </row>
    <row r="124" spans="1:19" ht="7.5" customHeight="1" thickBot="1"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18"/>
    </row>
    <row r="125" spans="1:19" ht="20.100000000000001" customHeight="1" thickBot="1">
      <c r="A125" s="116"/>
      <c r="B125" s="43" t="s">
        <v>46</v>
      </c>
      <c r="C125" s="43"/>
      <c r="D125" s="54">
        <f t="shared" ref="D125:L127" si="220">(D82/D38)*10</f>
        <v>0.3070372763263437</v>
      </c>
      <c r="E125" s="160">
        <f t="shared" si="220"/>
        <v>0.320402595517359</v>
      </c>
      <c r="F125" s="160">
        <f t="shared" si="220"/>
        <v>0.44772236766482809</v>
      </c>
      <c r="G125" s="160">
        <f t="shared" si="220"/>
        <v>0.58094853291808646</v>
      </c>
      <c r="H125" s="160">
        <f t="shared" si="220"/>
        <v>0.34203573165059198</v>
      </c>
      <c r="I125" s="160">
        <f t="shared" si="220"/>
        <v>0.34852128383156356</v>
      </c>
      <c r="J125" s="160">
        <f t="shared" si="220"/>
        <v>0.39052104365661988</v>
      </c>
      <c r="K125" s="160">
        <f t="shared" si="220"/>
        <v>0.40457858515138156</v>
      </c>
      <c r="L125" s="160">
        <f t="shared" si="220"/>
        <v>0.52629351383835332</v>
      </c>
      <c r="M125" s="160">
        <f t="shared" ref="M125:N132" si="221">(M82/M38)*10</f>
        <v>0.37453093826952488</v>
      </c>
      <c r="N125" s="160">
        <f t="shared" si="221"/>
        <v>0.4055974884210074</v>
      </c>
      <c r="O125" s="160">
        <f t="shared" ref="O125:R125" si="222">(O82/O38)*10</f>
        <v>0.35906751533917391</v>
      </c>
      <c r="P125" s="160">
        <f t="shared" ref="P125:Q125" si="223">(P82/P38)*10</f>
        <v>0.42424028126861796</v>
      </c>
      <c r="Q125" s="160">
        <f t="shared" si="223"/>
        <v>0.40604372132222988</v>
      </c>
      <c r="R125" s="160">
        <f t="shared" si="222"/>
        <v>0.46605392092351472</v>
      </c>
      <c r="S125" s="28">
        <f t="shared" ref="S125:S132" si="224">(R125-Q125)/Q125</f>
        <v>0.14779245793007029</v>
      </c>
    </row>
    <row r="126" spans="1:19" ht="20.100000000000001" customHeight="1">
      <c r="A126" s="16"/>
      <c r="C126" t="s">
        <v>95</v>
      </c>
      <c r="D126" s="52">
        <f t="shared" si="220"/>
        <v>0.42877134177016873</v>
      </c>
      <c r="E126" s="87">
        <f t="shared" si="220"/>
        <v>0.47091867014198818</v>
      </c>
      <c r="F126" s="87">
        <f t="shared" si="220"/>
        <v>0.56940804037549109</v>
      </c>
      <c r="G126" s="87">
        <f t="shared" si="220"/>
        <v>0.74140861002844349</v>
      </c>
      <c r="H126" s="87">
        <f t="shared" si="220"/>
        <v>0.48756264284757661</v>
      </c>
      <c r="I126" s="87">
        <f t="shared" si="220"/>
        <v>0.4987310028410693</v>
      </c>
      <c r="J126" s="87">
        <f t="shared" si="220"/>
        <v>0.4690611927051318</v>
      </c>
      <c r="K126" s="87">
        <f t="shared" si="220"/>
        <v>0.46022245174071658</v>
      </c>
      <c r="L126" s="87">
        <f t="shared" si="220"/>
        <v>0.63930347508693874</v>
      </c>
      <c r="M126" s="87">
        <f t="shared" si="221"/>
        <v>0.53363167222881136</v>
      </c>
      <c r="N126" s="87">
        <f t="shared" si="221"/>
        <v>0.50739619376743417</v>
      </c>
      <c r="O126" s="87">
        <f t="shared" ref="O126:R126" si="225">(O83/O39)*10</f>
        <v>0.45406933324805487</v>
      </c>
      <c r="P126" s="87">
        <f t="shared" ref="P126:Q126" si="226">(P83/P39)*10</f>
        <v>0.50742818220516728</v>
      </c>
      <c r="Q126" s="87">
        <f t="shared" si="226"/>
        <v>0.55593774366119764</v>
      </c>
      <c r="R126" s="87">
        <f t="shared" si="225"/>
        <v>0.54330427096120271</v>
      </c>
      <c r="S126" s="208">
        <f t="shared" si="224"/>
        <v>-2.272461771851577E-2</v>
      </c>
    </row>
    <row r="127" spans="1:19" ht="20.100000000000001" customHeight="1">
      <c r="A127" s="16"/>
      <c r="C127" t="s">
        <v>117</v>
      </c>
      <c r="D127" s="52"/>
      <c r="E127" s="56"/>
      <c r="F127" s="56"/>
      <c r="G127" s="56"/>
      <c r="H127" s="56"/>
      <c r="I127" s="56"/>
      <c r="J127" s="56"/>
      <c r="K127" s="56">
        <f t="shared" si="220"/>
        <v>0.37975904803414445</v>
      </c>
      <c r="L127" s="56">
        <f t="shared" si="220"/>
        <v>0.48159324587738928</v>
      </c>
      <c r="M127" s="56">
        <f t="shared" si="221"/>
        <v>0.374915338415866</v>
      </c>
      <c r="N127" s="56">
        <f t="shared" si="221"/>
        <v>0.4843652667887724</v>
      </c>
      <c r="O127" s="56">
        <f t="shared" ref="O127:R127" si="227">(O84/O40)*10</f>
        <v>0.53556221879776955</v>
      </c>
      <c r="P127" s="56">
        <f t="shared" ref="P127:Q127" si="228">(P84/P40)*10</f>
        <v>0.71352130806371683</v>
      </c>
      <c r="Q127" s="56">
        <f t="shared" si="228"/>
        <v>1.573296627666896</v>
      </c>
      <c r="R127" s="56">
        <f t="shared" si="227"/>
        <v>0.5233018676639557</v>
      </c>
      <c r="S127" s="208">
        <f t="shared" si="224"/>
        <v>-0.66738512085926183</v>
      </c>
    </row>
    <row r="128" spans="1:19" ht="20.100000000000001" customHeight="1" thickBot="1">
      <c r="A128" s="16"/>
      <c r="C128" t="s">
        <v>104</v>
      </c>
      <c r="D128" s="52">
        <f t="shared" ref="D128:L131" si="229">(D85/D41)*10</f>
        <v>0.27000444844513094</v>
      </c>
      <c r="E128" s="56">
        <f t="shared" si="229"/>
        <v>0.2803507887918133</v>
      </c>
      <c r="F128" s="56">
        <f t="shared" si="229"/>
        <v>0.39033861113947549</v>
      </c>
      <c r="G128" s="56">
        <f t="shared" si="229"/>
        <v>0.54080683565030818</v>
      </c>
      <c r="H128" s="56">
        <f t="shared" si="229"/>
        <v>0.31587925742752149</v>
      </c>
      <c r="I128" s="56">
        <f t="shared" si="229"/>
        <v>0.3162614870367807</v>
      </c>
      <c r="J128" s="56">
        <f t="shared" si="229"/>
        <v>0.36626827046338878</v>
      </c>
      <c r="K128" s="56">
        <f t="shared" si="229"/>
        <v>0.38943754031271938</v>
      </c>
      <c r="L128" s="56">
        <f t="shared" si="229"/>
        <v>0.49119500329578103</v>
      </c>
      <c r="M128" s="56">
        <f t="shared" si="221"/>
        <v>0.32701421126224439</v>
      </c>
      <c r="N128" s="56">
        <f t="shared" si="221"/>
        <v>0.36767463724004301</v>
      </c>
      <c r="O128" s="56">
        <f t="shared" ref="O128:R128" si="230">(O85/O41)*10</f>
        <v>0.31726412993349129</v>
      </c>
      <c r="P128" s="56">
        <f t="shared" ref="P128:Q128" si="231">(P85/P41)*10</f>
        <v>0.3947652685090024</v>
      </c>
      <c r="Q128" s="56">
        <f t="shared" si="231"/>
        <v>0.36339057989976753</v>
      </c>
      <c r="R128" s="56">
        <f t="shared" si="230"/>
        <v>0.42362929685338163</v>
      </c>
      <c r="S128" s="27">
        <f t="shared" si="224"/>
        <v>0.16576851543655724</v>
      </c>
    </row>
    <row r="129" spans="1:19" ht="20.100000000000001" customHeight="1" thickBot="1">
      <c r="A129" s="42"/>
      <c r="B129" s="43" t="s">
        <v>47</v>
      </c>
      <c r="C129" s="43"/>
      <c r="D129" s="54">
        <f t="shared" si="229"/>
        <v>0.34266082134016795</v>
      </c>
      <c r="E129" s="160">
        <f t="shared" si="229"/>
        <v>0.33570470972392386</v>
      </c>
      <c r="F129" s="160">
        <f t="shared" si="229"/>
        <v>0.46082091123341523</v>
      </c>
      <c r="G129" s="160">
        <f t="shared" si="229"/>
        <v>0.61821983146351134</v>
      </c>
      <c r="H129" s="160">
        <f t="shared" si="229"/>
        <v>0.4148637199944557</v>
      </c>
      <c r="I129" s="160">
        <f t="shared" si="229"/>
        <v>0.39966066301088021</v>
      </c>
      <c r="J129" s="160">
        <f t="shared" si="229"/>
        <v>0.44696349849445904</v>
      </c>
      <c r="K129" s="160">
        <f t="shared" si="229"/>
        <v>0.51105025107259161</v>
      </c>
      <c r="L129" s="160">
        <f t="shared" si="229"/>
        <v>0.64845729893863746</v>
      </c>
      <c r="M129" s="160">
        <f t="shared" si="221"/>
        <v>0.47331028600627023</v>
      </c>
      <c r="N129" s="160">
        <f t="shared" si="221"/>
        <v>0.50196427250674314</v>
      </c>
      <c r="O129" s="160">
        <f t="shared" ref="O129:R129" si="232">(O86/O42)*10</f>
        <v>0.43708091481965916</v>
      </c>
      <c r="P129" s="160">
        <f t="shared" ref="P129:Q129" si="233">(P86/P42)*10</f>
        <v>0.51920024859654834</v>
      </c>
      <c r="Q129" s="160">
        <f t="shared" si="233"/>
        <v>0.50572922854824298</v>
      </c>
      <c r="R129" s="160">
        <f t="shared" si="232"/>
        <v>0.52376776361497157</v>
      </c>
      <c r="S129" s="28">
        <f t="shared" si="224"/>
        <v>3.5668365695434273E-2</v>
      </c>
    </row>
    <row r="130" spans="1:19" ht="20.100000000000001" customHeight="1">
      <c r="A130" s="16"/>
      <c r="C130" t="s">
        <v>95</v>
      </c>
      <c r="D130" s="52">
        <f t="shared" si="229"/>
        <v>0.51634469700949603</v>
      </c>
      <c r="E130" s="56">
        <f t="shared" si="229"/>
        <v>0.45900887481850716</v>
      </c>
      <c r="F130" s="56">
        <f t="shared" si="229"/>
        <v>0.59147037975726691</v>
      </c>
      <c r="G130" s="56">
        <f t="shared" si="229"/>
        <v>0.74708144060360426</v>
      </c>
      <c r="H130" s="56">
        <f t="shared" si="229"/>
        <v>0.52357901213160318</v>
      </c>
      <c r="I130" s="56">
        <f t="shared" si="229"/>
        <v>0.45496092216594258</v>
      </c>
      <c r="J130" s="56">
        <f t="shared" si="229"/>
        <v>0.53664738424465508</v>
      </c>
      <c r="K130" s="56">
        <f t="shared" si="229"/>
        <v>0.62636947003213417</v>
      </c>
      <c r="L130" s="56">
        <f t="shared" si="229"/>
        <v>0.84301558351950479</v>
      </c>
      <c r="M130" s="56">
        <f t="shared" si="221"/>
        <v>0.63197653403610732</v>
      </c>
      <c r="N130" s="56">
        <f t="shared" si="221"/>
        <v>0.64036821533906341</v>
      </c>
      <c r="O130" s="56">
        <f t="shared" ref="O130:R130" si="234">(O87/O43)*10</f>
        <v>0.60295217283331304</v>
      </c>
      <c r="P130" s="56">
        <f t="shared" ref="P130:Q130" si="235">(P87/P43)*10</f>
        <v>0.68065838754433383</v>
      </c>
      <c r="Q130" s="56">
        <f t="shared" si="235"/>
        <v>0.68129756406212827</v>
      </c>
      <c r="R130" s="56">
        <f t="shared" si="234"/>
        <v>0.74071909838060157</v>
      </c>
      <c r="S130" s="208">
        <f t="shared" si="224"/>
        <v>8.7218181089892446E-2</v>
      </c>
    </row>
    <row r="131" spans="1:19" ht="20.100000000000001" customHeight="1">
      <c r="A131" s="16"/>
      <c r="C131" t="s">
        <v>117</v>
      </c>
      <c r="D131" s="52"/>
      <c r="E131" s="56"/>
      <c r="F131" s="56"/>
      <c r="G131" s="56"/>
      <c r="H131" s="56"/>
      <c r="I131" s="56"/>
      <c r="J131" s="56"/>
      <c r="K131" s="56">
        <f t="shared" si="229"/>
        <v>0.44149170319750097</v>
      </c>
      <c r="L131" s="56">
        <f t="shared" si="229"/>
        <v>0.55879784696789991</v>
      </c>
      <c r="M131" s="56">
        <f t="shared" si="221"/>
        <v>0.48302345444580125</v>
      </c>
      <c r="N131" s="56">
        <f t="shared" si="221"/>
        <v>0.54668713854845907</v>
      </c>
      <c r="O131" s="56">
        <f t="shared" ref="O131:R131" si="236">(O88/O44)*10</f>
        <v>1.0128831117416119</v>
      </c>
      <c r="P131" s="56">
        <f t="shared" ref="P131:Q131" si="237">(P88/P44)*10</f>
        <v>0.66911065591356556</v>
      </c>
      <c r="Q131" s="56">
        <f t="shared" si="237"/>
        <v>0.67281910989233584</v>
      </c>
      <c r="R131" s="56">
        <f t="shared" si="236"/>
        <v>0.86775917015559578</v>
      </c>
      <c r="S131" s="208">
        <f t="shared" si="224"/>
        <v>0.28973621200273897</v>
      </c>
    </row>
    <row r="132" spans="1:19" ht="20.100000000000001" customHeight="1" thickBot="1">
      <c r="A132" s="34"/>
      <c r="B132" s="15"/>
      <c r="C132" s="99" t="s">
        <v>104</v>
      </c>
      <c r="D132" s="53">
        <f t="shared" ref="D132:L132" si="238">(D89/D45)*10</f>
        <v>0.30312594736387827</v>
      </c>
      <c r="E132" s="57">
        <f t="shared" si="238"/>
        <v>0.31522903703907679</v>
      </c>
      <c r="F132" s="57">
        <f t="shared" si="238"/>
        <v>0.43297814257428763</v>
      </c>
      <c r="G132" s="57">
        <f t="shared" si="238"/>
        <v>0.5925220109499767</v>
      </c>
      <c r="H132" s="57">
        <f t="shared" si="238"/>
        <v>0.39464243636956725</v>
      </c>
      <c r="I132" s="57">
        <f t="shared" si="238"/>
        <v>0.3888001511723827</v>
      </c>
      <c r="J132" s="57">
        <f t="shared" si="238"/>
        <v>0.43103052380625811</v>
      </c>
      <c r="K132" s="57">
        <f t="shared" si="238"/>
        <v>0.49621126873984889</v>
      </c>
      <c r="L132" s="57">
        <f t="shared" si="238"/>
        <v>0.62985284433208877</v>
      </c>
      <c r="M132" s="57">
        <f t="shared" si="221"/>
        <v>0.45913414649839995</v>
      </c>
      <c r="N132" s="57">
        <f t="shared" si="221"/>
        <v>0.48783230245996462</v>
      </c>
      <c r="O132" s="57">
        <f t="shared" ref="O132:R132" si="239">(O89/O45)*10</f>
        <v>0.41966129316848555</v>
      </c>
      <c r="P132" s="57">
        <f t="shared" ref="P132:Q132" si="240">(P89/P45)*10</f>
        <v>0.49972656676034838</v>
      </c>
      <c r="Q132" s="57">
        <f t="shared" si="240"/>
        <v>0.47807392612754585</v>
      </c>
      <c r="R132" s="57">
        <f t="shared" si="239"/>
        <v>0.47095756593212407</v>
      </c>
      <c r="S132" s="209">
        <f t="shared" si="224"/>
        <v>-1.4885480689284018E-2</v>
      </c>
    </row>
  </sheetData>
  <mergeCells count="25">
    <mergeCell ref="B118:C118"/>
    <mergeCell ref="A91:C93"/>
    <mergeCell ref="D91:R91"/>
    <mergeCell ref="S91:S93"/>
    <mergeCell ref="D92:R92"/>
    <mergeCell ref="B98:C98"/>
    <mergeCell ref="B108:C108"/>
    <mergeCell ref="U48:AB48"/>
    <mergeCell ref="D49:R49"/>
    <mergeCell ref="U49:AB49"/>
    <mergeCell ref="B55:C55"/>
    <mergeCell ref="B65:C65"/>
    <mergeCell ref="D48:R48"/>
    <mergeCell ref="S48:S50"/>
    <mergeCell ref="B75:C75"/>
    <mergeCell ref="B11:C11"/>
    <mergeCell ref="B21:C21"/>
    <mergeCell ref="B31:C31"/>
    <mergeCell ref="A48:C50"/>
    <mergeCell ref="A4:C6"/>
    <mergeCell ref="D4:R4"/>
    <mergeCell ref="S4:S6"/>
    <mergeCell ref="U4:AB4"/>
    <mergeCell ref="D5:R5"/>
    <mergeCell ref="U5:AB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8" orientation="portrait" r:id="rId1"/>
  <ignoredErrors>
    <ignoredError sqref="R75:R78 R34 D31:L34 D75:L78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F16FBB2E-D61C-483C-A989-541E5F057C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S7:S13 S17:S45</xm:sqref>
        </x14:conditionalFormatting>
        <x14:conditionalFormatting xmlns:xm="http://schemas.microsoft.com/office/excel/2006/main">
          <x14:cfRule type="iconSet" priority="7" id="{E2C67A28-947F-4633-BC03-6CED63D56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S14:S16</xm:sqref>
        </x14:conditionalFormatting>
        <x14:conditionalFormatting xmlns:xm="http://schemas.microsoft.com/office/excel/2006/main">
          <x14:cfRule type="iconSet" priority="6" id="{C686CE71-3BD7-41A4-BB06-DE2B2C551D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S51:S57 S61:S89</xm:sqref>
        </x14:conditionalFormatting>
        <x14:conditionalFormatting xmlns:xm="http://schemas.microsoft.com/office/excel/2006/main">
          <x14:cfRule type="iconSet" priority="5" id="{F41E74C5-918D-4697-B691-3E01877189B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S58:S60</xm:sqref>
        </x14:conditionalFormatting>
        <x14:conditionalFormatting xmlns:xm="http://schemas.microsoft.com/office/excel/2006/main">
          <x14:cfRule type="iconSet" priority="2" id="{5B21EBBC-9CB7-41CA-B4E2-90060401ED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S94:S100 S104:S132</xm:sqref>
        </x14:conditionalFormatting>
        <x14:conditionalFormatting xmlns:xm="http://schemas.microsoft.com/office/excel/2006/main">
          <x14:cfRule type="iconSet" priority="1" id="{316A57F1-4485-4955-AD73-ED3A0398B1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S101:S103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A82"/>
  <sheetViews>
    <sheetView showGridLines="0" topLeftCell="A34" zoomScaleNormal="100" workbookViewId="0">
      <selection activeCell="B49" sqref="B49:L49"/>
    </sheetView>
  </sheetViews>
  <sheetFormatPr defaultRowHeight="15"/>
  <cols>
    <col min="1" max="1" width="37.140625" customWidth="1"/>
    <col min="2" max="14" width="9.140625" customWidth="1"/>
    <col min="17" max="17" width="11" customWidth="1"/>
    <col min="18" max="18" width="1.42578125" customWidth="1"/>
    <col min="19" max="20" width="9.140625" customWidth="1"/>
    <col min="26" max="26" width="9.140625" customWidth="1"/>
    <col min="27" max="27" width="1.42578125" customWidth="1"/>
    <col min="28" max="35" width="9.140625" customWidth="1"/>
    <col min="38" max="38" width="11" customWidth="1"/>
  </cols>
  <sheetData>
    <row r="1" spans="1:26" ht="15.75">
      <c r="A1" s="10" t="s">
        <v>120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3" spans="1:26" ht="8.25" customHeight="1" thickBot="1"/>
    <row r="4" spans="1:26" ht="15" customHeight="1">
      <c r="A4" s="495" t="s">
        <v>20</v>
      </c>
      <c r="B4" s="525" t="s">
        <v>18</v>
      </c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22"/>
      <c r="Q4" s="518" t="s">
        <v>165</v>
      </c>
      <c r="S4" s="504" t="s">
        <v>111</v>
      </c>
      <c r="T4" s="505"/>
      <c r="U4" s="505"/>
      <c r="V4" s="505"/>
      <c r="W4" s="505"/>
      <c r="X4" s="505"/>
      <c r="Y4" s="505"/>
      <c r="Z4" s="507"/>
    </row>
    <row r="5" spans="1:26" ht="15.75" customHeight="1">
      <c r="A5" s="512"/>
      <c r="B5" s="523" t="s">
        <v>67</v>
      </c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24"/>
      <c r="Q5" s="519"/>
      <c r="S5" s="508" t="s">
        <v>67</v>
      </c>
      <c r="T5" s="509"/>
      <c r="U5" s="509"/>
      <c r="V5" s="509"/>
      <c r="W5" s="509"/>
      <c r="X5" s="509"/>
      <c r="Y5" s="509"/>
      <c r="Z5" s="511"/>
    </row>
    <row r="6" spans="1:26" ht="21.75" customHeight="1" thickBot="1">
      <c r="A6" s="512"/>
      <c r="B6" s="61">
        <v>2010</v>
      </c>
      <c r="C6" s="62">
        <v>2011</v>
      </c>
      <c r="D6" s="62">
        <v>2012</v>
      </c>
      <c r="E6" s="59">
        <v>2013</v>
      </c>
      <c r="F6" s="59">
        <v>2014</v>
      </c>
      <c r="G6" s="59">
        <v>2015</v>
      </c>
      <c r="H6" s="59">
        <v>2016</v>
      </c>
      <c r="I6" s="59">
        <v>2017</v>
      </c>
      <c r="J6" s="59">
        <v>2018</v>
      </c>
      <c r="K6" s="59">
        <v>2019</v>
      </c>
      <c r="L6" s="59">
        <v>2020</v>
      </c>
      <c r="M6" s="59">
        <v>2021</v>
      </c>
      <c r="N6" s="59">
        <v>2022</v>
      </c>
      <c r="O6" s="59">
        <v>2023</v>
      </c>
      <c r="P6" s="60">
        <v>2024</v>
      </c>
      <c r="Q6" s="520"/>
      <c r="S6" s="65">
        <v>2010</v>
      </c>
      <c r="T6" s="59">
        <v>2015</v>
      </c>
      <c r="U6" s="59">
        <v>2019</v>
      </c>
      <c r="V6" s="59">
        <v>2020</v>
      </c>
      <c r="W6" s="59">
        <v>2021</v>
      </c>
      <c r="X6" s="59">
        <v>2022</v>
      </c>
      <c r="Y6" s="59">
        <v>2023</v>
      </c>
      <c r="Z6" s="177">
        <v>2024</v>
      </c>
    </row>
    <row r="7" spans="1:26" ht="20.100000000000001" customHeight="1">
      <c r="A7" s="16" t="s">
        <v>40</v>
      </c>
      <c r="B7" s="17">
        <v>1331876.04</v>
      </c>
      <c r="C7" s="26">
        <v>1310279.6700000002</v>
      </c>
      <c r="D7" s="26">
        <v>1047826.12</v>
      </c>
      <c r="E7" s="26">
        <v>1317890.03</v>
      </c>
      <c r="F7" s="26">
        <v>1970950.9000000001</v>
      </c>
      <c r="G7" s="26">
        <v>1781229.25</v>
      </c>
      <c r="H7" s="26">
        <v>1444711.4300000002</v>
      </c>
      <c r="I7" s="26">
        <v>1767542.2200000002</v>
      </c>
      <c r="J7" s="26">
        <v>1585909.5200000005</v>
      </c>
      <c r="K7" s="26">
        <v>2466135.6199999996</v>
      </c>
      <c r="L7" s="26">
        <v>2352764.0900000003</v>
      </c>
      <c r="M7" s="26">
        <v>2547985.2299999995</v>
      </c>
      <c r="N7" s="26">
        <v>2454179.61</v>
      </c>
      <c r="O7" s="26">
        <v>2395555.36</v>
      </c>
      <c r="P7" s="39">
        <v>1623506.1899999997</v>
      </c>
      <c r="Q7" s="24">
        <f t="shared" ref="Q7:Q19" si="0">(P7-O7)/O7</f>
        <v>-0.32228400265398177</v>
      </c>
      <c r="S7" s="220">
        <f>B7/$B$19</f>
        <v>0.99566890810952968</v>
      </c>
      <c r="T7" s="214">
        <f t="shared" ref="T7:T18" si="1">G7/$G$19</f>
        <v>0.99689024266435233</v>
      </c>
      <c r="U7" s="214">
        <f>K7/$K$19</f>
        <v>0.9717784115575222</v>
      </c>
      <c r="V7" s="214">
        <f>L7/$L$19</f>
        <v>0.99821190992749742</v>
      </c>
      <c r="W7" s="214">
        <f>M7/$M$19</f>
        <v>0.98758818103117207</v>
      </c>
      <c r="X7" s="214"/>
      <c r="Y7" s="214">
        <f>O7/$O$19</f>
        <v>0.99812870712861834</v>
      </c>
      <c r="Z7" s="219">
        <f>P7/$P$19</f>
        <v>0.98875378015694415</v>
      </c>
    </row>
    <row r="8" spans="1:26" ht="20.100000000000001" customHeight="1">
      <c r="A8" s="16" t="s">
        <v>30</v>
      </c>
      <c r="B8" s="17">
        <v>214.88</v>
      </c>
      <c r="C8" s="26">
        <v>902.65</v>
      </c>
      <c r="D8" s="26">
        <v>560.70999999999992</v>
      </c>
      <c r="E8" s="26">
        <v>810.76</v>
      </c>
      <c r="F8" s="26">
        <v>702.56999999999982</v>
      </c>
      <c r="G8" s="26">
        <v>210.39</v>
      </c>
      <c r="H8" s="26">
        <v>89.59</v>
      </c>
      <c r="I8" s="26">
        <v>10796.97</v>
      </c>
      <c r="J8" s="26">
        <v>280.77</v>
      </c>
      <c r="K8" s="26">
        <v>296.31000000000006</v>
      </c>
      <c r="L8" s="26">
        <v>866.69</v>
      </c>
      <c r="M8" s="26">
        <v>942.56999999999994</v>
      </c>
      <c r="N8" s="26">
        <v>942.68000000000006</v>
      </c>
      <c r="O8" s="26">
        <v>599.75</v>
      </c>
      <c r="P8" s="39">
        <v>2944.3399999999997</v>
      </c>
      <c r="Q8" s="27">
        <f t="shared" si="0"/>
        <v>3.909278866194247</v>
      </c>
      <c r="S8" s="220">
        <f t="shared" ref="S8:S18" si="2">B8/$B$19</f>
        <v>1.6063757327939898E-4</v>
      </c>
      <c r="T8" s="214">
        <f t="shared" si="1"/>
        <v>1.1774775097262359E-4</v>
      </c>
      <c r="U8" s="214">
        <f t="shared" ref="U8:U18" si="3">K8/$K$19</f>
        <v>1.1676067560656275E-4</v>
      </c>
      <c r="V8" s="214">
        <f t="shared" ref="V8:V18" si="4">L8/$L$19</f>
        <v>3.6771229376212668E-4</v>
      </c>
      <c r="W8" s="214">
        <f t="shared" ref="W8:W18" si="5">M8/$M$19</f>
        <v>3.6533610196576847E-4</v>
      </c>
      <c r="X8" s="214"/>
      <c r="Y8" s="214">
        <f t="shared" ref="Y8:Y18" si="6">O8/$O$19</f>
        <v>2.4989098648940802E-4</v>
      </c>
      <c r="Z8" s="219">
        <f t="shared" ref="Z8:Z18" si="7">P8/$P$19</f>
        <v>1.7931729013409533E-3</v>
      </c>
    </row>
    <row r="9" spans="1:26" ht="20.100000000000001" customHeight="1">
      <c r="A9" s="16" t="s">
        <v>172</v>
      </c>
      <c r="B9" s="17"/>
      <c r="C9" s="26"/>
      <c r="D9" s="26"/>
      <c r="E9" s="26"/>
      <c r="F9" s="26"/>
      <c r="G9" s="26"/>
      <c r="H9" s="26"/>
      <c r="I9" s="26">
        <v>7627.02</v>
      </c>
      <c r="J9" s="26"/>
      <c r="K9" s="26"/>
      <c r="L9" s="26">
        <v>246.4</v>
      </c>
      <c r="M9" s="26"/>
      <c r="N9" s="26">
        <v>0.18</v>
      </c>
      <c r="O9" s="26"/>
      <c r="P9" s="39">
        <v>11242.43</v>
      </c>
      <c r="Q9" s="27"/>
      <c r="S9" s="220">
        <f t="shared" si="2"/>
        <v>0</v>
      </c>
      <c r="T9" s="214">
        <f t="shared" si="1"/>
        <v>0</v>
      </c>
      <c r="U9" s="214">
        <f t="shared" si="3"/>
        <v>0</v>
      </c>
      <c r="V9" s="214">
        <f t="shared" si="4"/>
        <v>1.0454061911754839E-4</v>
      </c>
      <c r="W9" s="214">
        <f t="shared" si="5"/>
        <v>0</v>
      </c>
      <c r="X9" s="214"/>
      <c r="Y9" s="214">
        <f t="shared" si="6"/>
        <v>0</v>
      </c>
      <c r="Z9" s="219">
        <f t="shared" si="7"/>
        <v>6.846906546534224E-3</v>
      </c>
    </row>
    <row r="10" spans="1:26" ht="20.100000000000001" customHeight="1">
      <c r="A10" s="16" t="s">
        <v>144</v>
      </c>
      <c r="B10" s="17">
        <v>562.04</v>
      </c>
      <c r="C10" s="26">
        <v>309.19</v>
      </c>
      <c r="D10" s="26">
        <v>66</v>
      </c>
      <c r="E10" s="26">
        <v>784.65</v>
      </c>
      <c r="F10" s="26">
        <v>254.95</v>
      </c>
      <c r="G10" s="26">
        <v>33.770000000000003</v>
      </c>
      <c r="H10" s="26">
        <v>0.13</v>
      </c>
      <c r="I10" s="26">
        <v>56.230000000000004</v>
      </c>
      <c r="J10" s="26">
        <v>13.370000000000001</v>
      </c>
      <c r="K10" s="26">
        <v>0.52</v>
      </c>
      <c r="L10" s="26"/>
      <c r="M10" s="26">
        <v>0.05</v>
      </c>
      <c r="N10" s="26">
        <v>54.349999999999994</v>
      </c>
      <c r="O10" s="26">
        <v>91.98</v>
      </c>
      <c r="P10" s="39">
        <v>183.94000000000003</v>
      </c>
      <c r="Q10" s="27">
        <f t="shared" si="0"/>
        <v>0.99978256142639721</v>
      </c>
      <c r="S10" s="220">
        <f t="shared" si="2"/>
        <v>4.2016354098079579E-4</v>
      </c>
      <c r="T10" s="214">
        <f t="shared" si="1"/>
        <v>1.8899860023506342E-5</v>
      </c>
      <c r="U10" s="214">
        <f t="shared" si="3"/>
        <v>2.0490550880973513E-7</v>
      </c>
      <c r="V10" s="214">
        <f t="shared" si="4"/>
        <v>0</v>
      </c>
      <c r="W10" s="214">
        <f t="shared" si="5"/>
        <v>1.9379786220958047E-8</v>
      </c>
      <c r="X10" s="214"/>
      <c r="Y10" s="214">
        <f t="shared" si="6"/>
        <v>3.8324256669105045E-5</v>
      </c>
      <c r="Z10" s="219">
        <f t="shared" si="7"/>
        <v>1.1202382315651556E-4</v>
      </c>
    </row>
    <row r="11" spans="1:26" ht="20.100000000000001" customHeight="1">
      <c r="A11" s="16" t="s">
        <v>36</v>
      </c>
      <c r="B11" s="17">
        <v>2068.9699999999998</v>
      </c>
      <c r="C11" s="26">
        <v>1396.22</v>
      </c>
      <c r="D11" s="26">
        <v>693.01999999999987</v>
      </c>
      <c r="E11" s="26">
        <v>478.49000000000012</v>
      </c>
      <c r="F11" s="26">
        <v>1152.3</v>
      </c>
      <c r="G11" s="26">
        <v>942.05000000000007</v>
      </c>
      <c r="H11" s="26">
        <v>1024.07</v>
      </c>
      <c r="I11" s="26">
        <v>1200.5899999999997</v>
      </c>
      <c r="J11" s="26">
        <v>2207.7600000000002</v>
      </c>
      <c r="K11" s="26">
        <v>1535.7699999999998</v>
      </c>
      <c r="L11" s="26">
        <v>1546.87</v>
      </c>
      <c r="M11" s="26">
        <v>1879.5400000000002</v>
      </c>
      <c r="N11" s="26">
        <v>1476.76</v>
      </c>
      <c r="O11" s="26">
        <v>1231.8400000000001</v>
      </c>
      <c r="P11" s="39">
        <v>1409.6299999999999</v>
      </c>
      <c r="Q11" s="27">
        <f t="shared" si="0"/>
        <v>0.14432880893622524</v>
      </c>
      <c r="S11" s="220">
        <f t="shared" si="2"/>
        <v>1.5466973193776902E-3</v>
      </c>
      <c r="T11" s="214">
        <f t="shared" si="1"/>
        <v>5.2723165931726828E-4</v>
      </c>
      <c r="U11" s="214">
        <f t="shared" si="3"/>
        <v>6.0516871781678247E-4</v>
      </c>
      <c r="V11" s="214">
        <f t="shared" si="4"/>
        <v>6.5629361807776807E-4</v>
      </c>
      <c r="W11" s="214">
        <f t="shared" si="5"/>
        <v>7.2850166787478976E-4</v>
      </c>
      <c r="X11" s="214"/>
      <c r="Y11" s="214">
        <f t="shared" si="6"/>
        <v>5.1325671162503106E-4</v>
      </c>
      <c r="Z11" s="219">
        <f t="shared" si="7"/>
        <v>8.5849810718777316E-4</v>
      </c>
    </row>
    <row r="12" spans="1:26" ht="20.100000000000001" customHeight="1">
      <c r="A12" s="16" t="s">
        <v>146</v>
      </c>
      <c r="B12" s="17">
        <v>197.9</v>
      </c>
      <c r="C12" s="26">
        <v>674.31000000000006</v>
      </c>
      <c r="D12" s="26">
        <v>588.6</v>
      </c>
      <c r="E12" s="26">
        <v>603</v>
      </c>
      <c r="F12" s="26">
        <v>495.65000000000003</v>
      </c>
      <c r="G12" s="26">
        <v>450.86</v>
      </c>
      <c r="H12" s="26">
        <v>383.08</v>
      </c>
      <c r="I12" s="26">
        <v>285.05</v>
      </c>
      <c r="J12" s="26">
        <v>399.82</v>
      </c>
      <c r="K12" s="26">
        <v>449.46999999999997</v>
      </c>
      <c r="L12" s="26">
        <v>184.44</v>
      </c>
      <c r="M12" s="26">
        <v>315.19</v>
      </c>
      <c r="N12" s="26">
        <v>488.40999999999997</v>
      </c>
      <c r="O12" s="26">
        <v>353.38</v>
      </c>
      <c r="P12" s="39">
        <v>258.77</v>
      </c>
      <c r="Q12" s="27">
        <f t="shared" si="0"/>
        <v>-0.26772879053709892</v>
      </c>
      <c r="S12" s="220">
        <f t="shared" si="2"/>
        <v>1.4794385588232065E-4</v>
      </c>
      <c r="T12" s="214">
        <f t="shared" si="1"/>
        <v>2.5233020107190017E-4</v>
      </c>
      <c r="U12" s="214">
        <f t="shared" si="3"/>
        <v>1.7711322893213777E-4</v>
      </c>
      <c r="V12" s="214">
        <f t="shared" si="4"/>
        <v>7.8252726420619412E-5</v>
      </c>
      <c r="W12" s="214">
        <f t="shared" si="5"/>
        <v>1.2216629637967533E-4</v>
      </c>
      <c r="X12" s="214"/>
      <c r="Y12" s="214">
        <f t="shared" si="6"/>
        <v>1.4723881084723135E-4</v>
      </c>
      <c r="Z12" s="219">
        <f t="shared" si="7"/>
        <v>1.5759706816468157E-4</v>
      </c>
    </row>
    <row r="13" spans="1:26" ht="20.100000000000001" customHeight="1">
      <c r="A13" s="16" t="s">
        <v>33</v>
      </c>
      <c r="B13" s="17">
        <v>0.71</v>
      </c>
      <c r="C13" s="26">
        <v>1.53</v>
      </c>
      <c r="D13" s="26">
        <v>2.19</v>
      </c>
      <c r="E13" s="26">
        <v>2.3400000000000003</v>
      </c>
      <c r="F13" s="26">
        <v>17.48</v>
      </c>
      <c r="G13" s="26">
        <v>12.1</v>
      </c>
      <c r="H13" s="26">
        <v>19.86</v>
      </c>
      <c r="I13" s="26">
        <v>9.3999999999999986</v>
      </c>
      <c r="J13" s="26">
        <v>16.899999999999999</v>
      </c>
      <c r="K13" s="26">
        <v>25.2</v>
      </c>
      <c r="L13" s="26">
        <v>9.09</v>
      </c>
      <c r="M13" s="26">
        <v>19.63</v>
      </c>
      <c r="N13" s="26">
        <v>39.809999999999995</v>
      </c>
      <c r="O13" s="26">
        <v>26.53</v>
      </c>
      <c r="P13" s="39">
        <v>35.019999999999996</v>
      </c>
      <c r="Q13" s="27">
        <f t="shared" si="0"/>
        <v>0.32001507727101375</v>
      </c>
      <c r="S13" s="220">
        <f t="shared" si="2"/>
        <v>5.3077381342318163E-7</v>
      </c>
      <c r="T13" s="214">
        <f t="shared" si="1"/>
        <v>6.771936816240056E-6</v>
      </c>
      <c r="U13" s="214">
        <f t="shared" si="3"/>
        <v>9.9300361961640875E-6</v>
      </c>
      <c r="V13" s="214">
        <f t="shared" si="4"/>
        <v>3.8566324179322841E-6</v>
      </c>
      <c r="W13" s="214">
        <f t="shared" si="5"/>
        <v>7.6085040703481278E-6</v>
      </c>
      <c r="X13" s="214"/>
      <c r="Y13" s="214">
        <f t="shared" si="6"/>
        <v>1.1053952266050845E-5</v>
      </c>
      <c r="Z13" s="219">
        <f t="shared" si="7"/>
        <v>2.1328010693384657E-5</v>
      </c>
    </row>
    <row r="14" spans="1:26" ht="20.100000000000001" customHeight="1">
      <c r="A14" s="16" t="s">
        <v>34</v>
      </c>
      <c r="B14" s="17">
        <v>204.75</v>
      </c>
      <c r="C14" s="26">
        <v>277.49</v>
      </c>
      <c r="D14" s="26">
        <v>383.76</v>
      </c>
      <c r="E14" s="26">
        <v>190.79</v>
      </c>
      <c r="F14" s="26">
        <v>52.289999999999992</v>
      </c>
      <c r="G14" s="26">
        <v>683.69</v>
      </c>
      <c r="H14" s="26">
        <v>677.62</v>
      </c>
      <c r="I14" s="26">
        <v>397.99</v>
      </c>
      <c r="J14" s="26">
        <v>260.45</v>
      </c>
      <c r="K14" s="26">
        <v>374.60999999999996</v>
      </c>
      <c r="L14" s="26">
        <v>81.790000000000006</v>
      </c>
      <c r="M14" s="26">
        <v>184.34</v>
      </c>
      <c r="N14" s="26">
        <v>177.76</v>
      </c>
      <c r="O14" s="26">
        <v>246.83</v>
      </c>
      <c r="P14" s="39">
        <v>251.34</v>
      </c>
      <c r="Q14" s="27">
        <f t="shared" si="0"/>
        <v>1.8271684965360736E-2</v>
      </c>
      <c r="S14" s="220">
        <f t="shared" si="2"/>
        <v>1.5306470182872739E-4</v>
      </c>
      <c r="T14" s="214">
        <f t="shared" si="1"/>
        <v>3.8263681668555078E-4</v>
      </c>
      <c r="U14" s="214">
        <f t="shared" si="3"/>
        <v>1.4761471664464398E-4</v>
      </c>
      <c r="V14" s="214">
        <f t="shared" si="4"/>
        <v>3.4701206321527122E-5</v>
      </c>
      <c r="W14" s="214">
        <f t="shared" si="5"/>
        <v>7.1449395839428116E-5</v>
      </c>
      <c r="X14" s="214"/>
      <c r="Y14" s="214">
        <f t="shared" si="6"/>
        <v>1.0284383859138071E-4</v>
      </c>
      <c r="Z14" s="219">
        <f t="shared" si="7"/>
        <v>1.530720219210537E-4</v>
      </c>
    </row>
    <row r="15" spans="1:26" ht="20.100000000000001" customHeight="1">
      <c r="A15" s="16" t="s">
        <v>171</v>
      </c>
      <c r="B15" s="17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>
        <v>29.910000000000004</v>
      </c>
      <c r="N15" s="26">
        <v>65.959999999999994</v>
      </c>
      <c r="O15" s="26">
        <v>57.149999999999991</v>
      </c>
      <c r="P15" s="39">
        <v>33.9</v>
      </c>
      <c r="Q15" s="27">
        <f t="shared" si="0"/>
        <v>-0.40682414698162722</v>
      </c>
      <c r="S15" s="220">
        <f t="shared" si="2"/>
        <v>0</v>
      </c>
      <c r="T15" s="214">
        <f t="shared" si="1"/>
        <v>0</v>
      </c>
      <c r="U15" s="214">
        <f t="shared" si="3"/>
        <v>0</v>
      </c>
      <c r="V15" s="214">
        <f t="shared" si="4"/>
        <v>0</v>
      </c>
      <c r="W15" s="214">
        <f t="shared" si="5"/>
        <v>1.1592988117377104E-5</v>
      </c>
      <c r="X15" s="214"/>
      <c r="Y15" s="214">
        <f t="shared" si="6"/>
        <v>2.3812038145676808E-5</v>
      </c>
      <c r="Z15" s="219">
        <f t="shared" si="7"/>
        <v>2.0645904126377498E-5</v>
      </c>
    </row>
    <row r="16" spans="1:26" ht="20.100000000000001" customHeight="1">
      <c r="A16" s="16" t="s">
        <v>35</v>
      </c>
      <c r="B16" s="17">
        <v>2.7</v>
      </c>
      <c r="C16" s="26">
        <v>6.4</v>
      </c>
      <c r="D16" s="26">
        <v>146.39000000000001</v>
      </c>
      <c r="E16" s="26">
        <v>0.27</v>
      </c>
      <c r="F16" s="26">
        <v>9.9999999999999992E-2</v>
      </c>
      <c r="G16" s="26">
        <v>5.5</v>
      </c>
      <c r="H16" s="26">
        <v>42.14</v>
      </c>
      <c r="I16" s="26">
        <v>0.97</v>
      </c>
      <c r="J16" s="26">
        <v>0.2</v>
      </c>
      <c r="K16" s="26">
        <v>27.26</v>
      </c>
      <c r="L16" s="26">
        <v>15.4</v>
      </c>
      <c r="M16" s="26">
        <v>80.95</v>
      </c>
      <c r="N16" s="26">
        <v>148.82</v>
      </c>
      <c r="O16" s="26">
        <v>118.41999999999997</v>
      </c>
      <c r="P16" s="39">
        <v>1145.3900000000001</v>
      </c>
      <c r="Q16" s="27">
        <f t="shared" si="0"/>
        <v>8.6722681979395393</v>
      </c>
      <c r="S16" s="220">
        <f t="shared" si="2"/>
        <v>2.0184356285106911E-6</v>
      </c>
      <c r="T16" s="214">
        <f t="shared" si="1"/>
        <v>3.0781530982909346E-6</v>
      </c>
      <c r="U16" s="214">
        <f t="shared" si="3"/>
        <v>1.0741777250294961E-5</v>
      </c>
      <c r="V16" s="214">
        <f t="shared" si="4"/>
        <v>6.5337886948467745E-6</v>
      </c>
      <c r="W16" s="214">
        <f t="shared" si="5"/>
        <v>3.1375873891731078E-5</v>
      </c>
      <c r="X16" s="214"/>
      <c r="Y16" s="214">
        <f t="shared" si="6"/>
        <v>4.934070966248552E-5</v>
      </c>
      <c r="Z16" s="219">
        <f t="shared" si="7"/>
        <v>6.9756967927172642E-4</v>
      </c>
    </row>
    <row r="17" spans="1:27" ht="20.100000000000001" customHeight="1">
      <c r="A17" s="16" t="s">
        <v>97</v>
      </c>
      <c r="B17" s="17">
        <v>320.45999999999998</v>
      </c>
      <c r="C17" s="26">
        <v>4301.9400000000005</v>
      </c>
      <c r="D17" s="26">
        <v>3989.38</v>
      </c>
      <c r="E17" s="26">
        <v>5704.54</v>
      </c>
      <c r="F17" s="26">
        <v>4510.7699999999995</v>
      </c>
      <c r="G17" s="26">
        <v>192.92</v>
      </c>
      <c r="H17" s="26">
        <v>612.30999999999983</v>
      </c>
      <c r="I17" s="26">
        <v>1904.11</v>
      </c>
      <c r="J17" s="26">
        <v>441.02</v>
      </c>
      <c r="K17" s="26">
        <v>1631.8699999999997</v>
      </c>
      <c r="L17" s="26">
        <v>47.260000000000005</v>
      </c>
      <c r="M17" s="26">
        <v>575.99</v>
      </c>
      <c r="N17" s="26">
        <v>306.45</v>
      </c>
      <c r="O17" s="26">
        <v>336.6</v>
      </c>
      <c r="P17" s="39">
        <v>229.39</v>
      </c>
      <c r="Q17" s="27">
        <f t="shared" si="0"/>
        <v>-0.3185086155674392</v>
      </c>
      <c r="S17" s="220">
        <f t="shared" si="2"/>
        <v>2.3956588204167997E-4</v>
      </c>
      <c r="T17" s="214">
        <f t="shared" si="1"/>
        <v>1.079704174040522E-4</v>
      </c>
      <c r="U17" s="214">
        <f t="shared" si="3"/>
        <v>6.4303683204104309E-4</v>
      </c>
      <c r="V17" s="214">
        <f t="shared" si="4"/>
        <v>2.0051094397302503E-5</v>
      </c>
      <c r="W17" s="214">
        <f t="shared" si="5"/>
        <v>2.232512613081925E-4</v>
      </c>
      <c r="X17" s="214"/>
      <c r="Y17" s="214">
        <f t="shared" si="6"/>
        <v>1.4024727978713587E-4</v>
      </c>
      <c r="Z17" s="219">
        <f t="shared" si="7"/>
        <v>1.397039512551544E-4</v>
      </c>
    </row>
    <row r="18" spans="1:27" ht="20.100000000000001" customHeight="1" thickBot="1">
      <c r="A18" s="34" t="s">
        <v>58</v>
      </c>
      <c r="B18" s="29">
        <f>B19-SUM(B7:B17)</f>
        <v>2221.1599999999162</v>
      </c>
      <c r="C18" s="30">
        <f t="shared" ref="C18:P18" si="8">C19-SUM(C7:C17)</f>
        <v>1773.0900000000838</v>
      </c>
      <c r="D18" s="30">
        <f t="shared" si="8"/>
        <v>2361.1800000004005</v>
      </c>
      <c r="E18" s="30">
        <f t="shared" si="8"/>
        <v>2843.0700000000652</v>
      </c>
      <c r="F18" s="30">
        <f t="shared" si="8"/>
        <v>24874.350000000093</v>
      </c>
      <c r="G18" s="30">
        <f t="shared" si="8"/>
        <v>3025.1900000004098</v>
      </c>
      <c r="H18" s="30">
        <f t="shared" si="8"/>
        <v>1977.5999999998603</v>
      </c>
      <c r="I18" s="30">
        <f t="shared" si="8"/>
        <v>4852.1500000001397</v>
      </c>
      <c r="J18" s="30">
        <f t="shared" si="8"/>
        <v>3311.2500000004657</v>
      </c>
      <c r="K18" s="30">
        <f t="shared" si="8"/>
        <v>67278.469999998808</v>
      </c>
      <c r="L18" s="30">
        <f t="shared" si="8"/>
        <v>1216.5499999998137</v>
      </c>
      <c r="M18" s="30">
        <f t="shared" si="8"/>
        <v>27994.420000000391</v>
      </c>
      <c r="N18" s="30">
        <f t="shared" si="8"/>
        <v>1203.4699999992736</v>
      </c>
      <c r="O18" s="30">
        <f t="shared" si="8"/>
        <v>1428.7099999994971</v>
      </c>
      <c r="P18" s="98">
        <f t="shared" si="8"/>
        <v>731.82999999984168</v>
      </c>
      <c r="Q18" s="31">
        <f t="shared" si="0"/>
        <v>-0.48776868643734606</v>
      </c>
      <c r="S18" s="220">
        <f t="shared" si="2"/>
        <v>1.6604698076380137E-3</v>
      </c>
      <c r="T18" s="227">
        <f t="shared" si="1"/>
        <v>1.6930905402581845E-3</v>
      </c>
      <c r="U18" s="214">
        <f t="shared" si="3"/>
        <v>2.6511017552481263E-2</v>
      </c>
      <c r="V18" s="214">
        <f t="shared" si="4"/>
        <v>5.1614809329315751E-4</v>
      </c>
      <c r="W18" s="214">
        <f t="shared" si="5"/>
        <v>1.0850517499594398E-2</v>
      </c>
      <c r="X18" s="214"/>
      <c r="Y18" s="214">
        <f t="shared" si="6"/>
        <v>5.9528428729830165E-4</v>
      </c>
      <c r="Z18" s="219">
        <f t="shared" si="7"/>
        <v>4.4570182940423529E-4</v>
      </c>
    </row>
    <row r="19" spans="1:27" ht="26.25" customHeight="1" thickBot="1">
      <c r="A19" s="312" t="s">
        <v>43</v>
      </c>
      <c r="B19" s="232">
        <v>1337669.6099999996</v>
      </c>
      <c r="C19" s="233">
        <v>1319922.49</v>
      </c>
      <c r="D19" s="233">
        <v>1056617.3500000001</v>
      </c>
      <c r="E19" s="233">
        <v>1329307.9400000002</v>
      </c>
      <c r="F19" s="233">
        <v>2003011.3600000003</v>
      </c>
      <c r="G19" s="233">
        <v>1786785.7200000004</v>
      </c>
      <c r="H19" s="233">
        <v>1449537.8300000003</v>
      </c>
      <c r="I19" s="233">
        <v>1794672.7000000004</v>
      </c>
      <c r="J19" s="233">
        <v>1592841.060000001</v>
      </c>
      <c r="K19" s="233">
        <v>2537755.0999999987</v>
      </c>
      <c r="L19" s="233">
        <v>2356978.5799999996</v>
      </c>
      <c r="M19" s="233">
        <v>2580007.8199999998</v>
      </c>
      <c r="N19" s="233">
        <v>2459084.2599999993</v>
      </c>
      <c r="O19" s="233">
        <v>2400046.5499999989</v>
      </c>
      <c r="P19" s="235">
        <v>1641972.1699999992</v>
      </c>
      <c r="Q19" s="252">
        <f t="shared" si="0"/>
        <v>-0.31585819866702169</v>
      </c>
      <c r="R19" s="2"/>
      <c r="S19" s="314">
        <f>SUM(S7:S18)</f>
        <v>1.0000000000000004</v>
      </c>
      <c r="T19" s="316">
        <f t="shared" ref="T19:AA19" si="9">SUM(T7:T18)</f>
        <v>0.99999999999999989</v>
      </c>
      <c r="U19" s="316">
        <f t="shared" si="9"/>
        <v>0.99999999999999978</v>
      </c>
      <c r="V19" s="316">
        <f t="shared" si="9"/>
        <v>1.0000000000000002</v>
      </c>
      <c r="W19" s="316">
        <f t="shared" si="9"/>
        <v>0.99999999999999989</v>
      </c>
      <c r="X19" s="316"/>
      <c r="Y19" s="316">
        <f t="shared" si="9"/>
        <v>1.0000000000000002</v>
      </c>
      <c r="Z19" s="315">
        <f t="shared" si="9"/>
        <v>1.0000000000000002</v>
      </c>
      <c r="AA19">
        <f t="shared" si="9"/>
        <v>0</v>
      </c>
    </row>
    <row r="20" spans="1:27" ht="15.75" thickBot="1"/>
    <row r="21" spans="1:27" ht="15" customHeight="1">
      <c r="A21" s="495" t="s">
        <v>20</v>
      </c>
      <c r="B21" s="521">
        <v>1000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5"/>
      <c r="P21" s="522"/>
      <c r="Q21" s="518" t="s">
        <v>166</v>
      </c>
      <c r="S21" s="504" t="s">
        <v>111</v>
      </c>
      <c r="T21" s="505"/>
      <c r="U21" s="505"/>
      <c r="V21" s="505"/>
      <c r="W21" s="505"/>
      <c r="X21" s="505"/>
      <c r="Y21" s="505"/>
      <c r="Z21" s="507"/>
    </row>
    <row r="22" spans="1:27" ht="15.75" customHeight="1">
      <c r="A22" s="512"/>
      <c r="B22" s="523" t="str">
        <f>B5</f>
        <v>jan - dez</v>
      </c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24"/>
      <c r="Q22" s="519"/>
      <c r="S22" s="508" t="s">
        <v>67</v>
      </c>
      <c r="T22" s="509"/>
      <c r="U22" s="509"/>
      <c r="V22" s="509"/>
      <c r="W22" s="509"/>
      <c r="X22" s="509"/>
      <c r="Y22" s="509"/>
      <c r="Z22" s="511"/>
    </row>
    <row r="23" spans="1:27" ht="21" customHeight="1" thickBot="1">
      <c r="A23" s="512"/>
      <c r="B23" s="61">
        <v>2010</v>
      </c>
      <c r="C23" s="62">
        <v>2011</v>
      </c>
      <c r="D23" s="62">
        <v>2012</v>
      </c>
      <c r="E23" s="59">
        <v>2013</v>
      </c>
      <c r="F23" s="59">
        <v>2014</v>
      </c>
      <c r="G23" s="59">
        <v>2015</v>
      </c>
      <c r="H23" s="59">
        <v>2016</v>
      </c>
      <c r="I23" s="59">
        <v>2017</v>
      </c>
      <c r="J23" s="59">
        <v>2018</v>
      </c>
      <c r="K23" s="59">
        <v>2019</v>
      </c>
      <c r="L23" s="59">
        <v>2020</v>
      </c>
      <c r="M23" s="59">
        <v>2021</v>
      </c>
      <c r="N23" s="59">
        <v>2022</v>
      </c>
      <c r="O23" s="59">
        <v>2023</v>
      </c>
      <c r="P23" s="60">
        <v>2024</v>
      </c>
      <c r="Q23" s="520"/>
      <c r="S23" s="65">
        <v>2010</v>
      </c>
      <c r="T23" s="59">
        <v>2015</v>
      </c>
      <c r="U23" s="59">
        <v>2019</v>
      </c>
      <c r="V23" s="59">
        <v>2020</v>
      </c>
      <c r="W23" s="59">
        <v>2021</v>
      </c>
      <c r="X23" s="59">
        <v>2022</v>
      </c>
      <c r="Y23" s="59">
        <v>2023</v>
      </c>
      <c r="Z23" s="177">
        <v>2024</v>
      </c>
    </row>
    <row r="24" spans="1:27" ht="20.100000000000001" customHeight="1">
      <c r="A24" s="16" t="s">
        <v>40</v>
      </c>
      <c r="B24" s="17">
        <v>42786.246999999996</v>
      </c>
      <c r="C24" s="26">
        <v>41867.54</v>
      </c>
      <c r="D24" s="26">
        <v>46254.566000000006</v>
      </c>
      <c r="E24" s="26">
        <v>77928.515999999989</v>
      </c>
      <c r="F24" s="26">
        <v>74755.544000000009</v>
      </c>
      <c r="G24" s="26">
        <v>66013.114000000001</v>
      </c>
      <c r="H24" s="26">
        <v>59426.837000000007</v>
      </c>
      <c r="I24" s="26">
        <v>79708.752000000022</v>
      </c>
      <c r="J24" s="26">
        <v>92598.299999999974</v>
      </c>
      <c r="K24" s="26">
        <v>106282.842</v>
      </c>
      <c r="L24" s="26">
        <v>108304.81600000001</v>
      </c>
      <c r="M24" s="26">
        <v>101622.035</v>
      </c>
      <c r="N24" s="26">
        <v>114127.59800000001</v>
      </c>
      <c r="O24" s="26">
        <v>105730.19400000002</v>
      </c>
      <c r="P24" s="39">
        <v>76371.192999999985</v>
      </c>
      <c r="Q24" s="24">
        <f>(P24-O24)/O24</f>
        <v>-0.27767849361933478</v>
      </c>
      <c r="S24" s="220">
        <f>B24/$B$36</f>
        <v>0.96446214425660992</v>
      </c>
      <c r="T24" s="214">
        <f t="shared" ref="T24:T35" si="10">G24/$G$36</f>
        <v>0.97015841773553479</v>
      </c>
      <c r="U24" s="214">
        <f>K24/$K$36</f>
        <v>0.95217989791628721</v>
      </c>
      <c r="V24" s="214">
        <f>L24/$L$36</f>
        <v>0.97809330084016499</v>
      </c>
      <c r="W24" s="214">
        <f>M24/$M$36</f>
        <v>0.95879408762908114</v>
      </c>
      <c r="X24" s="214"/>
      <c r="Y24" s="214">
        <f>O24/$O$36</f>
        <v>0.96215366012572656</v>
      </c>
      <c r="Z24" s="219">
        <f>P24/$P$36</f>
        <v>0.94667732667110305</v>
      </c>
    </row>
    <row r="25" spans="1:27" ht="20.100000000000001" customHeight="1">
      <c r="A25" s="16" t="s">
        <v>30</v>
      </c>
      <c r="B25" s="17">
        <v>72.718000000000004</v>
      </c>
      <c r="C25" s="26">
        <v>81.159000000000006</v>
      </c>
      <c r="D25" s="26">
        <v>134.97499999999997</v>
      </c>
      <c r="E25" s="26">
        <v>117.59</v>
      </c>
      <c r="F25" s="26">
        <v>161.12599999999998</v>
      </c>
      <c r="G25" s="26">
        <v>273.41899999999998</v>
      </c>
      <c r="H25" s="26">
        <v>463.26499999999999</v>
      </c>
      <c r="I25" s="26">
        <v>1849.309</v>
      </c>
      <c r="J25" s="26">
        <v>921.27700000000004</v>
      </c>
      <c r="K25" s="26">
        <v>971.26700000000005</v>
      </c>
      <c r="L25" s="26">
        <v>1111.4850000000001</v>
      </c>
      <c r="M25" s="26">
        <v>1419.181</v>
      </c>
      <c r="N25" s="26">
        <v>1187.2950000000001</v>
      </c>
      <c r="O25" s="26">
        <v>1407.8999999999996</v>
      </c>
      <c r="P25" s="39">
        <v>1439.4720000000002</v>
      </c>
      <c r="Q25" s="27">
        <f>(P25-O25)/O25</f>
        <v>2.2424888131259733E-2</v>
      </c>
      <c r="S25" s="220">
        <f t="shared" ref="S25:S35" si="11">B25/$B$36</f>
        <v>1.6391659265196166E-3</v>
      </c>
      <c r="T25" s="214">
        <f t="shared" si="10"/>
        <v>4.0182886148778284E-3</v>
      </c>
      <c r="U25" s="214">
        <f t="shared" ref="U25:U35" si="12">K25/$K$36</f>
        <v>8.7015071812763401E-3</v>
      </c>
      <c r="V25" s="214">
        <f t="shared" ref="V25:V35" si="13">L25/$L$36</f>
        <v>1.0037744143199788E-2</v>
      </c>
      <c r="W25" s="214">
        <f t="shared" ref="W25:W35" si="14">M25/$M$36</f>
        <v>1.3389835699270606E-2</v>
      </c>
      <c r="X25" s="214"/>
      <c r="Y25" s="214">
        <f t="shared" ref="Y25:Y35" si="15">O25/$O$36</f>
        <v>1.2812008441893239E-2</v>
      </c>
      <c r="Z25" s="219">
        <f t="shared" ref="Z25:Z35" si="16">P25/$P$36</f>
        <v>1.7843318288584369E-2</v>
      </c>
    </row>
    <row r="26" spans="1:27" ht="20.100000000000001" customHeight="1">
      <c r="A26" s="16" t="s">
        <v>172</v>
      </c>
      <c r="B26" s="17"/>
      <c r="C26" s="26"/>
      <c r="D26" s="26"/>
      <c r="E26" s="26"/>
      <c r="F26" s="26"/>
      <c r="G26" s="26"/>
      <c r="H26" s="26"/>
      <c r="I26" s="26">
        <v>408.77100000000002</v>
      </c>
      <c r="J26" s="26"/>
      <c r="K26" s="26"/>
      <c r="L26" s="26">
        <v>5.0810000000000004</v>
      </c>
      <c r="M26" s="26"/>
      <c r="N26" s="26">
        <v>6.6000000000000003E-2</v>
      </c>
      <c r="O26" s="26"/>
      <c r="P26" s="39">
        <v>480.44499999999999</v>
      </c>
      <c r="Q26" s="27" t="e">
        <f>(P26-O26)/O26</f>
        <v>#DIV/0!</v>
      </c>
      <c r="S26" s="220">
        <f t="shared" si="11"/>
        <v>0</v>
      </c>
      <c r="T26" s="214">
        <f t="shared" si="10"/>
        <v>0</v>
      </c>
      <c r="U26" s="214">
        <f t="shared" si="12"/>
        <v>0</v>
      </c>
      <c r="V26" s="214">
        <f t="shared" si="13"/>
        <v>4.5886159499766639E-5</v>
      </c>
      <c r="W26" s="214">
        <f t="shared" si="14"/>
        <v>0</v>
      </c>
      <c r="X26" s="214"/>
      <c r="Y26" s="214">
        <f t="shared" si="15"/>
        <v>0</v>
      </c>
      <c r="Z26" s="219">
        <f t="shared" si="16"/>
        <v>5.9554705163830319E-3</v>
      </c>
    </row>
    <row r="27" spans="1:27" ht="20.100000000000001" customHeight="1">
      <c r="A27" s="16" t="s">
        <v>144</v>
      </c>
      <c r="B27" s="17">
        <v>169.87200000000001</v>
      </c>
      <c r="C27" s="26">
        <v>101.932</v>
      </c>
      <c r="D27" s="26">
        <v>40.121000000000002</v>
      </c>
      <c r="E27" s="26">
        <v>85.546999999999997</v>
      </c>
      <c r="F27" s="26">
        <v>98.364999999999995</v>
      </c>
      <c r="G27" s="26">
        <v>22.852</v>
      </c>
      <c r="H27" s="26">
        <v>1.804</v>
      </c>
      <c r="I27" s="26">
        <v>101.721</v>
      </c>
      <c r="J27" s="26">
        <v>25.835999999999999</v>
      </c>
      <c r="K27" s="26">
        <v>6.97</v>
      </c>
      <c r="L27" s="26"/>
      <c r="M27" s="26">
        <v>1.53</v>
      </c>
      <c r="N27" s="26">
        <v>259.53900000000004</v>
      </c>
      <c r="O27" s="26">
        <v>282.29599999999999</v>
      </c>
      <c r="P27" s="39">
        <v>467.197</v>
      </c>
      <c r="Q27" s="27">
        <f t="shared" ref="Q27:Q36" si="17">(P27-O27)/O27</f>
        <v>0.65498979794258516</v>
      </c>
      <c r="S27" s="220">
        <f t="shared" si="11"/>
        <v>3.8291536382978127E-3</v>
      </c>
      <c r="T27" s="214">
        <f t="shared" si="10"/>
        <v>3.3584327141562267E-4</v>
      </c>
      <c r="U27" s="214">
        <f t="shared" si="12"/>
        <v>6.2443699882211673E-5</v>
      </c>
      <c r="V27" s="214">
        <f t="shared" si="13"/>
        <v>0</v>
      </c>
      <c r="W27" s="214">
        <f t="shared" si="14"/>
        <v>1.4435402263618261E-5</v>
      </c>
      <c r="X27" s="214"/>
      <c r="Y27" s="214">
        <f t="shared" si="15"/>
        <v>2.5689173486133209E-3</v>
      </c>
      <c r="Z27" s="219">
        <f t="shared" si="16"/>
        <v>5.7912517745893986E-3</v>
      </c>
    </row>
    <row r="28" spans="1:27" ht="20.100000000000001" customHeight="1">
      <c r="A28" s="16" t="s">
        <v>36</v>
      </c>
      <c r="B28" s="17">
        <v>429.22900000000004</v>
      </c>
      <c r="C28" s="26">
        <v>268.75400000000002</v>
      </c>
      <c r="D28" s="26">
        <v>175.16100000000003</v>
      </c>
      <c r="E28" s="26">
        <v>134.416</v>
      </c>
      <c r="F28" s="26">
        <v>200.42900000000003</v>
      </c>
      <c r="G28" s="26">
        <v>293.33699999999999</v>
      </c>
      <c r="H28" s="26">
        <v>296.39499999999998</v>
      </c>
      <c r="I28" s="26">
        <v>307.53399999999999</v>
      </c>
      <c r="J28" s="26">
        <v>515.61999999999989</v>
      </c>
      <c r="K28" s="26">
        <v>505.411</v>
      </c>
      <c r="L28" s="26">
        <v>495.95400000000001</v>
      </c>
      <c r="M28" s="26">
        <v>688.20399999999995</v>
      </c>
      <c r="N28" s="26">
        <v>560.38700000000006</v>
      </c>
      <c r="O28" s="26">
        <v>553.60800000000006</v>
      </c>
      <c r="P28" s="39">
        <v>439.82100000000003</v>
      </c>
      <c r="Q28" s="27">
        <f t="shared" si="17"/>
        <v>-0.20553713096631557</v>
      </c>
      <c r="S28" s="220">
        <f t="shared" si="11"/>
        <v>9.6754249494497725E-3</v>
      </c>
      <c r="T28" s="214">
        <f t="shared" si="10"/>
        <v>4.311012502505011E-3</v>
      </c>
      <c r="U28" s="214">
        <f t="shared" si="12"/>
        <v>4.5279387089194384E-3</v>
      </c>
      <c r="V28" s="214">
        <f t="shared" si="13"/>
        <v>4.4789262642289437E-3</v>
      </c>
      <c r="W28" s="214">
        <f t="shared" si="14"/>
        <v>6.4931382872098955E-3</v>
      </c>
      <c r="X28" s="214"/>
      <c r="Y28" s="214">
        <f t="shared" si="15"/>
        <v>5.0378793731796542E-3</v>
      </c>
      <c r="Z28" s="219">
        <f t="shared" si="16"/>
        <v>5.4519060412453069E-3</v>
      </c>
    </row>
    <row r="29" spans="1:27" ht="20.100000000000001" customHeight="1">
      <c r="A29" s="16" t="s">
        <v>146</v>
      </c>
      <c r="B29" s="17">
        <v>144.08800000000002</v>
      </c>
      <c r="C29" s="26">
        <v>358.56300000000005</v>
      </c>
      <c r="D29" s="26">
        <v>332.81299999999999</v>
      </c>
      <c r="E29" s="26">
        <v>404.50699999999995</v>
      </c>
      <c r="F29" s="26">
        <v>347.82099999999997</v>
      </c>
      <c r="G29" s="26">
        <v>319.49799999999999</v>
      </c>
      <c r="H29" s="26">
        <v>286.137</v>
      </c>
      <c r="I29" s="26">
        <v>214.55199999999999</v>
      </c>
      <c r="J29" s="26">
        <v>272.77600000000001</v>
      </c>
      <c r="K29" s="26">
        <v>319.702</v>
      </c>
      <c r="L29" s="26">
        <v>131.559</v>
      </c>
      <c r="M29" s="26">
        <v>225.93399999999997</v>
      </c>
      <c r="N29" s="26">
        <v>373.185</v>
      </c>
      <c r="O29" s="26">
        <v>292.43</v>
      </c>
      <c r="P29" s="39">
        <v>222.58099999999999</v>
      </c>
      <c r="Q29" s="27">
        <f t="shared" si="17"/>
        <v>-0.23885716239783886</v>
      </c>
      <c r="S29" s="220">
        <f t="shared" si="11"/>
        <v>3.2479460383998261E-3</v>
      </c>
      <c r="T29" s="214">
        <f t="shared" si="10"/>
        <v>4.6954863263936903E-3</v>
      </c>
      <c r="U29" s="214">
        <f t="shared" si="12"/>
        <v>2.8641859024021283E-3</v>
      </c>
      <c r="V29" s="214">
        <f t="shared" si="13"/>
        <v>1.1881002278350324E-3</v>
      </c>
      <c r="W29" s="214">
        <f t="shared" si="14"/>
        <v>2.1316654738747238E-3</v>
      </c>
      <c r="X29" s="214"/>
      <c r="Y29" s="214">
        <f t="shared" si="15"/>
        <v>2.6611376011526676E-3</v>
      </c>
      <c r="Z29" s="219">
        <f t="shared" si="16"/>
        <v>2.7590558399131046E-3</v>
      </c>
    </row>
    <row r="30" spans="1:27" ht="20.100000000000001" customHeight="1">
      <c r="A30" s="16" t="s">
        <v>33</v>
      </c>
      <c r="B30" s="17">
        <v>1.143</v>
      </c>
      <c r="C30" s="26">
        <v>3.5670000000000002</v>
      </c>
      <c r="D30" s="26">
        <v>6.5949999999999998</v>
      </c>
      <c r="E30" s="26">
        <v>9.3510000000000009</v>
      </c>
      <c r="F30" s="26">
        <v>58.122999999999998</v>
      </c>
      <c r="G30" s="26">
        <v>14.290000000000001</v>
      </c>
      <c r="H30" s="26">
        <v>146.10399999999998</v>
      </c>
      <c r="I30" s="26">
        <v>93.693999999999974</v>
      </c>
      <c r="J30" s="26">
        <v>113.904</v>
      </c>
      <c r="K30" s="26">
        <v>97.296000000000006</v>
      </c>
      <c r="L30" s="26">
        <v>23.794</v>
      </c>
      <c r="M30" s="26">
        <v>93.54</v>
      </c>
      <c r="N30" s="26">
        <v>95.03</v>
      </c>
      <c r="O30" s="26">
        <v>226.43</v>
      </c>
      <c r="P30" s="39">
        <v>187.32100000000003</v>
      </c>
      <c r="Q30" s="27">
        <f t="shared" si="17"/>
        <v>-0.17272004593030948</v>
      </c>
      <c r="S30" s="220">
        <f t="shared" si="11"/>
        <v>2.57648265080437E-5</v>
      </c>
      <c r="T30" s="214">
        <f t="shared" si="10"/>
        <v>2.100122680084565E-4</v>
      </c>
      <c r="U30" s="214">
        <f t="shared" si="12"/>
        <v>8.7166746395117177E-4</v>
      </c>
      <c r="V30" s="214">
        <f t="shared" si="13"/>
        <v>2.1488196794675209E-4</v>
      </c>
      <c r="W30" s="214">
        <f t="shared" si="14"/>
        <v>8.8254086780317135E-4</v>
      </c>
      <c r="X30" s="214"/>
      <c r="Y30" s="214">
        <f t="shared" si="15"/>
        <v>2.0605320487945785E-3</v>
      </c>
      <c r="Z30" s="219">
        <f t="shared" si="16"/>
        <v>2.3219821053385632E-3</v>
      </c>
    </row>
    <row r="31" spans="1:27" ht="20.100000000000001" customHeight="1">
      <c r="A31" s="16" t="s">
        <v>34</v>
      </c>
      <c r="B31" s="17">
        <v>77.314000000000007</v>
      </c>
      <c r="C31" s="26">
        <v>89.034999999999997</v>
      </c>
      <c r="D31" s="26">
        <v>199.29500000000002</v>
      </c>
      <c r="E31" s="26">
        <v>109.16000000000001</v>
      </c>
      <c r="F31" s="26">
        <v>32.992999999999995</v>
      </c>
      <c r="G31" s="26">
        <v>233.41200000000001</v>
      </c>
      <c r="H31" s="26">
        <v>229.51499999999999</v>
      </c>
      <c r="I31" s="26">
        <v>322.18700000000001</v>
      </c>
      <c r="J31" s="26">
        <v>198.56400000000002</v>
      </c>
      <c r="K31" s="26">
        <v>198.286</v>
      </c>
      <c r="L31" s="26">
        <v>110.34700000000001</v>
      </c>
      <c r="M31" s="26">
        <v>132.898</v>
      </c>
      <c r="N31" s="26">
        <v>139.67400000000001</v>
      </c>
      <c r="O31" s="26">
        <v>212.02999999999997</v>
      </c>
      <c r="P31" s="39">
        <v>172.72</v>
      </c>
      <c r="Q31" s="27">
        <f t="shared" si="17"/>
        <v>-0.18539829269442992</v>
      </c>
      <c r="S31" s="220">
        <f t="shared" si="11"/>
        <v>1.7427662262842439E-3</v>
      </c>
      <c r="T31" s="214">
        <f t="shared" si="10"/>
        <v>3.4303277467032786E-3</v>
      </c>
      <c r="U31" s="214">
        <f t="shared" si="12"/>
        <v>1.7764291929475212E-3</v>
      </c>
      <c r="V31" s="214">
        <f t="shared" si="13"/>
        <v>9.9653612326722099E-4</v>
      </c>
      <c r="W31" s="214">
        <f t="shared" si="14"/>
        <v>1.2538797974054508E-3</v>
      </c>
      <c r="X31" s="214"/>
      <c r="Y31" s="214">
        <f t="shared" si="15"/>
        <v>1.9294908373709949E-3</v>
      </c>
      <c r="Z31" s="219">
        <f t="shared" si="16"/>
        <v>2.1409919295438131E-3</v>
      </c>
    </row>
    <row r="32" spans="1:27" ht="20.100000000000001" customHeight="1">
      <c r="A32" s="16" t="s">
        <v>171</v>
      </c>
      <c r="B32" s="17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>
        <v>70.500999999999991</v>
      </c>
      <c r="N32" s="26">
        <v>166.48599999999999</v>
      </c>
      <c r="O32" s="26">
        <v>252.541</v>
      </c>
      <c r="P32" s="39">
        <v>151.089</v>
      </c>
      <c r="Q32" s="27">
        <f t="shared" si="17"/>
        <v>-0.40172486843720423</v>
      </c>
      <c r="S32" s="220">
        <f t="shared" si="11"/>
        <v>0</v>
      </c>
      <c r="T32" s="214">
        <f t="shared" si="10"/>
        <v>0</v>
      </c>
      <c r="U32" s="214">
        <f t="shared" si="12"/>
        <v>0</v>
      </c>
      <c r="V32" s="214">
        <f t="shared" si="13"/>
        <v>0</v>
      </c>
      <c r="W32" s="214">
        <f t="shared" si="14"/>
        <v>6.6517012744271293E-4</v>
      </c>
      <c r="X32" s="214"/>
      <c r="Y32" s="214">
        <f t="shared" si="15"/>
        <v>2.2981443454252156E-3</v>
      </c>
      <c r="Z32" s="219">
        <f t="shared" si="16"/>
        <v>1.8728597130780753E-3</v>
      </c>
    </row>
    <row r="33" spans="1:27" ht="20.100000000000001" customHeight="1">
      <c r="A33" s="16" t="s">
        <v>35</v>
      </c>
      <c r="B33" s="17">
        <v>0.90800000000000003</v>
      </c>
      <c r="C33" s="26">
        <v>6.8010000000000002</v>
      </c>
      <c r="D33" s="26">
        <v>57.839999999999996</v>
      </c>
      <c r="E33" s="26">
        <v>0.29599999999999999</v>
      </c>
      <c r="F33" s="26">
        <v>0.45699999999999996</v>
      </c>
      <c r="G33" s="26">
        <v>5.9169999999999998</v>
      </c>
      <c r="H33" s="26">
        <v>38.848000000000006</v>
      </c>
      <c r="I33" s="26">
        <v>9.2690000000000001</v>
      </c>
      <c r="J33" s="26">
        <v>0.58799999999999997</v>
      </c>
      <c r="K33" s="26">
        <v>16.866</v>
      </c>
      <c r="L33" s="26">
        <v>6.4679999999999991</v>
      </c>
      <c r="M33" s="26">
        <v>61.649000000000008</v>
      </c>
      <c r="N33" s="26">
        <v>113.83299999999998</v>
      </c>
      <c r="O33" s="26">
        <v>92.816000000000017</v>
      </c>
      <c r="P33" s="39">
        <v>140.59399999999999</v>
      </c>
      <c r="Q33" s="27">
        <f t="shared" si="17"/>
        <v>0.51476038614032027</v>
      </c>
      <c r="S33" s="220">
        <f t="shared" si="11"/>
        <v>2.0467596211114332E-5</v>
      </c>
      <c r="T33" s="214">
        <f t="shared" si="10"/>
        <v>8.69588936183371E-5</v>
      </c>
      <c r="U33" s="214">
        <f t="shared" si="12"/>
        <v>1.5110121122143214E-4</v>
      </c>
      <c r="V33" s="214">
        <f t="shared" si="13"/>
        <v>5.8412060548020186E-5</v>
      </c>
      <c r="W33" s="214">
        <f t="shared" si="14"/>
        <v>5.8165236218941322E-4</v>
      </c>
      <c r="X33" s="214"/>
      <c r="Y33" s="214">
        <f t="shared" si="15"/>
        <v>8.4463340829800653E-4</v>
      </c>
      <c r="Z33" s="219">
        <f t="shared" si="16"/>
        <v>1.7427664389895951E-3</v>
      </c>
    </row>
    <row r="34" spans="1:27" ht="20.100000000000001" customHeight="1">
      <c r="A34" s="16" t="s">
        <v>97</v>
      </c>
      <c r="B34" s="17">
        <v>57.364999999999995</v>
      </c>
      <c r="C34" s="26">
        <v>285.21000000000004</v>
      </c>
      <c r="D34" s="26">
        <v>433.52600000000001</v>
      </c>
      <c r="E34" s="26">
        <v>735.24899999999991</v>
      </c>
      <c r="F34" s="26">
        <v>375.87299999999999</v>
      </c>
      <c r="G34" s="26">
        <v>37.881</v>
      </c>
      <c r="H34" s="26">
        <v>87.330000000000013</v>
      </c>
      <c r="I34" s="26">
        <v>176.292</v>
      </c>
      <c r="J34" s="26">
        <v>57.443000000000005</v>
      </c>
      <c r="K34" s="26">
        <v>168.38500000000002</v>
      </c>
      <c r="L34" s="26">
        <v>9.4340000000000011</v>
      </c>
      <c r="M34" s="26">
        <v>99.667999999999992</v>
      </c>
      <c r="N34" s="26">
        <v>70.016000000000005</v>
      </c>
      <c r="O34" s="26">
        <v>127.20299999999999</v>
      </c>
      <c r="P34" s="39">
        <v>110.267</v>
      </c>
      <c r="Q34" s="27">
        <f t="shared" si="17"/>
        <v>-0.13314151395800408</v>
      </c>
      <c r="S34" s="220">
        <f t="shared" si="11"/>
        <v>1.2930877275887374E-3</v>
      </c>
      <c r="T34" s="214">
        <f t="shared" si="10"/>
        <v>5.5671621584523032E-4</v>
      </c>
      <c r="U34" s="214">
        <f t="shared" si="12"/>
        <v>1.5085484081300163E-3</v>
      </c>
      <c r="V34" s="214">
        <f t="shared" si="13"/>
        <v>8.519780136209378E-5</v>
      </c>
      <c r="W34" s="214">
        <f t="shared" si="14"/>
        <v>9.403579560851665E-4</v>
      </c>
      <c r="X34" s="214"/>
      <c r="Y34" s="214">
        <f t="shared" si="15"/>
        <v>1.1575580011606976E-3</v>
      </c>
      <c r="Z34" s="219">
        <f t="shared" si="16"/>
        <v>1.366840881745065E-3</v>
      </c>
    </row>
    <row r="35" spans="1:27" ht="20.100000000000001" customHeight="1" thickBot="1">
      <c r="A35" s="34" t="s">
        <v>58</v>
      </c>
      <c r="B35" s="40">
        <f t="shared" ref="B35:P35" si="18">B36-SUM(B24:B34)</f>
        <v>623.92199999999866</v>
      </c>
      <c r="C35" s="30">
        <f t="shared" si="18"/>
        <v>555.08399999999529</v>
      </c>
      <c r="D35" s="30">
        <f t="shared" si="18"/>
        <v>591.49600000001374</v>
      </c>
      <c r="E35" s="30">
        <f t="shared" si="18"/>
        <v>705.6540000000241</v>
      </c>
      <c r="F35" s="30">
        <f t="shared" si="18"/>
        <v>1606.0790000000125</v>
      </c>
      <c r="G35" s="30">
        <f t="shared" si="18"/>
        <v>829.92399999999907</v>
      </c>
      <c r="H35" s="30">
        <f t="shared" si="18"/>
        <v>691.64300000001822</v>
      </c>
      <c r="I35" s="30">
        <f t="shared" si="18"/>
        <v>697.42199999999139</v>
      </c>
      <c r="J35" s="30">
        <f t="shared" si="18"/>
        <v>1053.399000000034</v>
      </c>
      <c r="K35" s="30">
        <f t="shared" si="18"/>
        <v>3053.5229999999719</v>
      </c>
      <c r="L35" s="30">
        <f t="shared" si="18"/>
        <v>531.6189999999915</v>
      </c>
      <c r="M35" s="30">
        <f t="shared" si="18"/>
        <v>1574.2859999999928</v>
      </c>
      <c r="N35" s="30"/>
      <c r="O35" s="30">
        <f t="shared" si="18"/>
        <v>711.64600000000792</v>
      </c>
      <c r="P35" s="41">
        <f t="shared" si="18"/>
        <v>490.18700000000536</v>
      </c>
      <c r="Q35" s="31">
        <f t="shared" si="17"/>
        <v>-0.31119264353344234</v>
      </c>
      <c r="S35" s="220">
        <f t="shared" si="11"/>
        <v>1.406407881413089E-2</v>
      </c>
      <c r="T35" s="227">
        <f t="shared" si="10"/>
        <v>1.2196936425097974E-2</v>
      </c>
      <c r="U35" s="214">
        <f t="shared" si="12"/>
        <v>2.7356280314982623E-2</v>
      </c>
      <c r="V35" s="214">
        <f t="shared" si="13"/>
        <v>4.8010144119476584E-3</v>
      </c>
      <c r="W35" s="214">
        <f t="shared" si="14"/>
        <v>1.4853236397374139E-2</v>
      </c>
      <c r="X35" s="214"/>
      <c r="Y35" s="214">
        <f t="shared" si="15"/>
        <v>6.4760384683852966E-3</v>
      </c>
      <c r="Z35" s="219">
        <f t="shared" si="16"/>
        <v>6.0762297994864786E-3</v>
      </c>
    </row>
    <row r="36" spans="1:27" ht="26.25" customHeight="1" thickBot="1">
      <c r="A36" s="312" t="s">
        <v>43</v>
      </c>
      <c r="B36" s="232">
        <v>44362.805999999997</v>
      </c>
      <c r="C36" s="233">
        <v>43617.645000000004</v>
      </c>
      <c r="D36" s="233">
        <v>48226.388000000014</v>
      </c>
      <c r="E36" s="233">
        <v>80230.286000000007</v>
      </c>
      <c r="F36" s="233">
        <v>77636.810000000041</v>
      </c>
      <c r="G36" s="233">
        <v>68043.643999999986</v>
      </c>
      <c r="H36" s="233">
        <v>61667.878000000019</v>
      </c>
      <c r="I36" s="233">
        <v>83889.503000000012</v>
      </c>
      <c r="J36" s="233">
        <v>95757.706999999995</v>
      </c>
      <c r="K36" s="233">
        <v>111620.54799999997</v>
      </c>
      <c r="L36" s="233">
        <v>110730.55699999997</v>
      </c>
      <c r="M36" s="233">
        <v>105989.42599999999</v>
      </c>
      <c r="N36" s="233">
        <v>117857.19800000003</v>
      </c>
      <c r="O36" s="233">
        <v>109889.094</v>
      </c>
      <c r="P36" s="235">
        <v>80672.887000000002</v>
      </c>
      <c r="Q36" s="252">
        <f t="shared" si="17"/>
        <v>-0.2658699415612617</v>
      </c>
      <c r="R36" s="2"/>
      <c r="S36" s="314">
        <f>SUM(S24:S35)</f>
        <v>0.99999999999999989</v>
      </c>
      <c r="T36" s="316">
        <f t="shared" ref="T36:AA36" si="19">SUM(T24:T35)</f>
        <v>1.0000000000000002</v>
      </c>
      <c r="U36" s="316">
        <f t="shared" si="19"/>
        <v>1</v>
      </c>
      <c r="V36" s="316">
        <f t="shared" si="19"/>
        <v>1.0000000000000002</v>
      </c>
      <c r="W36" s="316">
        <f t="shared" si="19"/>
        <v>1.0000000000000002</v>
      </c>
      <c r="X36" s="316"/>
      <c r="Y36" s="316">
        <f t="shared" si="19"/>
        <v>1.0000000000000002</v>
      </c>
      <c r="Z36" s="315">
        <f t="shared" si="19"/>
        <v>0.99999999999999989</v>
      </c>
      <c r="AA36">
        <f t="shared" si="19"/>
        <v>0</v>
      </c>
    </row>
    <row r="37" spans="1:27" ht="20.100000000000001" customHeight="1" thickBot="1"/>
    <row r="38" spans="1:27" ht="15" customHeight="1">
      <c r="A38" s="540" t="s">
        <v>20</v>
      </c>
      <c r="B38" s="543" t="s">
        <v>50</v>
      </c>
      <c r="C38" s="543"/>
      <c r="D38" s="543"/>
      <c r="E38" s="543"/>
      <c r="F38" s="543"/>
      <c r="G38" s="543"/>
      <c r="H38" s="543"/>
      <c r="I38" s="543"/>
      <c r="J38" s="543"/>
      <c r="K38" s="543"/>
      <c r="L38" s="543"/>
      <c r="M38" s="543"/>
      <c r="N38" s="543"/>
      <c r="O38" s="543"/>
      <c r="P38" s="544"/>
      <c r="Q38" s="518" t="s">
        <v>165</v>
      </c>
    </row>
    <row r="39" spans="1:27" ht="15.75" customHeight="1">
      <c r="A39" s="541"/>
      <c r="B39" s="548" t="str">
        <f>B22</f>
        <v>jan - dez</v>
      </c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8"/>
      <c r="N39" s="548"/>
      <c r="O39" s="548"/>
      <c r="P39" s="549"/>
      <c r="Q39" s="519"/>
    </row>
    <row r="40" spans="1:27" ht="21.75" customHeight="1" thickBot="1">
      <c r="A40" s="541"/>
      <c r="B40" s="178">
        <v>2010</v>
      </c>
      <c r="C40" s="63">
        <v>2011</v>
      </c>
      <c r="D40" s="63">
        <v>2012</v>
      </c>
      <c r="E40" s="64">
        <v>2013</v>
      </c>
      <c r="F40" s="64">
        <v>2014</v>
      </c>
      <c r="G40" s="64">
        <v>2015</v>
      </c>
      <c r="H40" s="64">
        <v>2016</v>
      </c>
      <c r="I40" s="64">
        <v>2017</v>
      </c>
      <c r="J40" s="64">
        <v>2018</v>
      </c>
      <c r="K40" s="64">
        <v>2019</v>
      </c>
      <c r="L40" s="64">
        <v>2020</v>
      </c>
      <c r="M40" s="64">
        <v>2021</v>
      </c>
      <c r="N40" s="64">
        <v>2022</v>
      </c>
      <c r="O40" s="64">
        <v>2023</v>
      </c>
      <c r="P40" s="97">
        <v>2024</v>
      </c>
      <c r="Q40" s="520"/>
    </row>
    <row r="41" spans="1:27" ht="20.100000000000001" customHeight="1">
      <c r="A41" s="16" t="s">
        <v>40</v>
      </c>
      <c r="B41" s="52">
        <f t="shared" ref="B41:J41" si="20">(B24/B7)*10</f>
        <v>0.32124796689037216</v>
      </c>
      <c r="C41" s="56">
        <f t="shared" si="20"/>
        <v>0.31953132570545029</v>
      </c>
      <c r="D41" s="56">
        <f t="shared" si="20"/>
        <v>0.44143360350665822</v>
      </c>
      <c r="E41" s="56">
        <f t="shared" si="20"/>
        <v>0.59131273646557581</v>
      </c>
      <c r="F41" s="56">
        <f t="shared" si="20"/>
        <v>0.37928668847103192</v>
      </c>
      <c r="G41" s="56">
        <f t="shared" si="20"/>
        <v>0.37060425546009867</v>
      </c>
      <c r="H41" s="56">
        <f t="shared" si="20"/>
        <v>0.41134053324406794</v>
      </c>
      <c r="I41" s="56">
        <f t="shared" si="20"/>
        <v>0.45095812195082963</v>
      </c>
      <c r="J41" s="56">
        <f t="shared" si="20"/>
        <v>0.58388135534995678</v>
      </c>
      <c r="K41" s="56">
        <f>(K24/K7)*10</f>
        <v>0.4309691694895515</v>
      </c>
      <c r="L41" s="56">
        <f>(L24/L7)*10</f>
        <v>0.46033011324990081</v>
      </c>
      <c r="M41" s="56">
        <f t="shared" ref="M41:P41" si="21">(M24/M7)*10</f>
        <v>0.39883290453767672</v>
      </c>
      <c r="N41" s="56">
        <f t="shared" ref="N41" si="22">(N24/N7)*10</f>
        <v>0.46503360037287583</v>
      </c>
      <c r="O41" s="56">
        <f t="shared" si="21"/>
        <v>0.4413598440071117</v>
      </c>
      <c r="P41" s="56">
        <f t="shared" si="21"/>
        <v>0.47040900410733882</v>
      </c>
      <c r="Q41" s="49">
        <f>(P41-O41)/O41</f>
        <v>6.5817406124874037E-2</v>
      </c>
    </row>
    <row r="42" spans="1:27" ht="20.100000000000001" customHeight="1">
      <c r="A42" s="16" t="s">
        <v>30</v>
      </c>
      <c r="B42" s="52">
        <f t="shared" ref="B42:K42" si="23">(B25/B8)*10</f>
        <v>3.3841213700670143</v>
      </c>
      <c r="C42" s="56">
        <f t="shared" si="23"/>
        <v>0.89911925995679409</v>
      </c>
      <c r="D42" s="56">
        <f t="shared" si="23"/>
        <v>2.4072158513313475</v>
      </c>
      <c r="E42" s="56">
        <f t="shared" si="23"/>
        <v>1.4503675563668659</v>
      </c>
      <c r="F42" s="56">
        <f t="shared" si="23"/>
        <v>2.2933800190728331</v>
      </c>
      <c r="G42" s="56">
        <f t="shared" si="23"/>
        <v>12.995817291696374</v>
      </c>
      <c r="H42" s="56">
        <f t="shared" si="23"/>
        <v>51.709454180154033</v>
      </c>
      <c r="I42" s="56">
        <f t="shared" si="23"/>
        <v>1.7128036847374772</v>
      </c>
      <c r="J42" s="56">
        <f t="shared" si="23"/>
        <v>32.812515582149096</v>
      </c>
      <c r="K42" s="56">
        <f t="shared" si="23"/>
        <v>32.778745233032971</v>
      </c>
      <c r="L42" s="56">
        <f>(L25/L8)*10</f>
        <v>12.824481648571</v>
      </c>
      <c r="M42" s="56">
        <f t="shared" ref="M42:P42" si="24">(M25/M8)*10</f>
        <v>15.056505087155331</v>
      </c>
      <c r="N42" s="56">
        <f t="shared" ref="N42:P52" si="25">(N25/N8)*10</f>
        <v>12.594889039758986</v>
      </c>
      <c r="O42" s="56">
        <f t="shared" si="24"/>
        <v>23.474781158816171</v>
      </c>
      <c r="P42" s="56">
        <f t="shared" si="24"/>
        <v>4.8889462494141309</v>
      </c>
      <c r="Q42" s="50">
        <f t="shared" ref="Q42:Q53" si="26">(P42-O42)/O42</f>
        <v>-0.79173623743972399</v>
      </c>
    </row>
    <row r="43" spans="1:27" ht="20.100000000000001" customHeight="1">
      <c r="A43" s="16" t="s">
        <v>172</v>
      </c>
      <c r="B43" s="52"/>
      <c r="C43" s="56"/>
      <c r="D43" s="56"/>
      <c r="E43" s="56"/>
      <c r="F43" s="56"/>
      <c r="G43" s="56"/>
      <c r="H43" s="56"/>
      <c r="I43" s="56">
        <f t="shared" ref="I43:L43" si="27">(I26/I9)*10</f>
        <v>0.53595113163463581</v>
      </c>
      <c r="J43" s="56"/>
      <c r="K43" s="56"/>
      <c r="L43" s="56">
        <f t="shared" si="27"/>
        <v>0.20620941558441561</v>
      </c>
      <c r="M43" s="56"/>
      <c r="N43" s="56">
        <f t="shared" si="25"/>
        <v>3.666666666666667</v>
      </c>
      <c r="O43" s="56"/>
      <c r="P43" s="56">
        <f t="shared" si="25"/>
        <v>0.42734978114162153</v>
      </c>
      <c r="Q43" s="50"/>
    </row>
    <row r="44" spans="1:27" ht="20.100000000000001" customHeight="1">
      <c r="A44" s="16" t="s">
        <v>144</v>
      </c>
      <c r="B44" s="52">
        <f t="shared" ref="B44:M44" si="28">(B27/B10)*10</f>
        <v>3.0224183332147181</v>
      </c>
      <c r="C44" s="56">
        <f t="shared" si="28"/>
        <v>3.2967431029464085</v>
      </c>
      <c r="D44" s="56">
        <f t="shared" si="28"/>
        <v>6.0789393939393941</v>
      </c>
      <c r="E44" s="56">
        <f t="shared" si="28"/>
        <v>1.0902568023959727</v>
      </c>
      <c r="F44" s="56">
        <f t="shared" si="28"/>
        <v>3.8582074916650324</v>
      </c>
      <c r="G44" s="56">
        <f t="shared" si="28"/>
        <v>6.76695291679005</v>
      </c>
      <c r="H44" s="56">
        <f t="shared" si="28"/>
        <v>138.76923076923077</v>
      </c>
      <c r="I44" s="56">
        <f t="shared" si="28"/>
        <v>18.090165392139426</v>
      </c>
      <c r="J44" s="56">
        <f t="shared" si="28"/>
        <v>19.323859386686607</v>
      </c>
      <c r="K44" s="56">
        <f t="shared" si="28"/>
        <v>134.03846153846155</v>
      </c>
      <c r="L44" s="56"/>
      <c r="M44" s="56">
        <f t="shared" si="28"/>
        <v>306</v>
      </c>
      <c r="N44" s="56">
        <f t="shared" si="25"/>
        <v>47.753265869365237</v>
      </c>
      <c r="O44" s="56">
        <f t="shared" si="25"/>
        <v>30.691019786910196</v>
      </c>
      <c r="P44" s="56">
        <f t="shared" si="25"/>
        <v>25.399423725127757</v>
      </c>
      <c r="Q44" s="50">
        <f t="shared" si="26"/>
        <v>-0.17241512659150279</v>
      </c>
    </row>
    <row r="45" spans="1:27" ht="20.100000000000001" customHeight="1">
      <c r="A45" s="16" t="s">
        <v>36</v>
      </c>
      <c r="B45" s="52">
        <f t="shared" ref="B45:M45" si="29">(B28/B11)*10</f>
        <v>2.0746023383616006</v>
      </c>
      <c r="C45" s="56">
        <f t="shared" si="29"/>
        <v>1.924868573720474</v>
      </c>
      <c r="D45" s="56">
        <f t="shared" si="29"/>
        <v>2.5275028137716093</v>
      </c>
      <c r="E45" s="56">
        <f t="shared" si="29"/>
        <v>2.809170515580262</v>
      </c>
      <c r="F45" s="56">
        <f t="shared" si="29"/>
        <v>1.7393821053545087</v>
      </c>
      <c r="G45" s="56">
        <f t="shared" si="29"/>
        <v>3.1138156148824372</v>
      </c>
      <c r="H45" s="56">
        <f t="shared" si="29"/>
        <v>2.8942845703906963</v>
      </c>
      <c r="I45" s="56">
        <f t="shared" si="29"/>
        <v>2.5615239174072753</v>
      </c>
      <c r="J45" s="56">
        <f t="shared" si="29"/>
        <v>2.3354893647860266</v>
      </c>
      <c r="K45" s="56">
        <f t="shared" si="29"/>
        <v>3.2909289802509494</v>
      </c>
      <c r="L45" s="56">
        <f t="shared" si="29"/>
        <v>3.2061776361297332</v>
      </c>
      <c r="M45" s="56">
        <f t="shared" si="29"/>
        <v>3.6615554869808564</v>
      </c>
      <c r="N45" s="56">
        <f t="shared" si="25"/>
        <v>3.7947059779517329</v>
      </c>
      <c r="O45" s="56">
        <f t="shared" si="25"/>
        <v>4.4941550850759837</v>
      </c>
      <c r="P45" s="56">
        <f t="shared" si="25"/>
        <v>3.1201166263487585</v>
      </c>
      <c r="Q45" s="50">
        <f t="shared" si="26"/>
        <v>-0.30573899492033085</v>
      </c>
    </row>
    <row r="46" spans="1:27" ht="20.100000000000001" customHeight="1">
      <c r="A46" s="16" t="s">
        <v>146</v>
      </c>
      <c r="B46" s="52">
        <f t="shared" ref="B46:M46" si="30">(B29/B12)*10</f>
        <v>7.2808489135927248</v>
      </c>
      <c r="C46" s="56">
        <f t="shared" si="30"/>
        <v>5.3174800907594433</v>
      </c>
      <c r="D46" s="56">
        <f t="shared" si="30"/>
        <v>5.6543153244988096</v>
      </c>
      <c r="E46" s="56">
        <f t="shared" si="30"/>
        <v>6.7082421227197342</v>
      </c>
      <c r="F46" s="56">
        <f t="shared" si="30"/>
        <v>7.0174720064561678</v>
      </c>
      <c r="G46" s="56">
        <f t="shared" si="30"/>
        <v>7.0864126336334996</v>
      </c>
      <c r="H46" s="56">
        <f t="shared" si="30"/>
        <v>7.46937976401796</v>
      </c>
      <c r="I46" s="56">
        <f t="shared" si="30"/>
        <v>7.5268198561655844</v>
      </c>
      <c r="J46" s="56">
        <f t="shared" si="30"/>
        <v>6.8224701115501984</v>
      </c>
      <c r="K46" s="56">
        <f t="shared" si="30"/>
        <v>7.1128662647117729</v>
      </c>
      <c r="L46" s="56">
        <f t="shared" si="30"/>
        <v>7.1328887443070919</v>
      </c>
      <c r="M46" s="56">
        <f t="shared" si="30"/>
        <v>7.1681842698055132</v>
      </c>
      <c r="N46" s="56">
        <f t="shared" si="25"/>
        <v>7.6408140701459848</v>
      </c>
      <c r="O46" s="56">
        <f t="shared" si="25"/>
        <v>8.2752278001018738</v>
      </c>
      <c r="P46" s="56">
        <f t="shared" si="25"/>
        <v>8.6014994010124823</v>
      </c>
      <c r="Q46" s="50">
        <f t="shared" si="26"/>
        <v>3.9427506866529037E-2</v>
      </c>
    </row>
    <row r="47" spans="1:27" ht="20.100000000000001" customHeight="1">
      <c r="A47" s="16" t="s">
        <v>33</v>
      </c>
      <c r="B47" s="52">
        <f t="shared" ref="B47:M47" si="31">(B30/B13)*10</f>
        <v>16.098591549295776</v>
      </c>
      <c r="C47" s="56">
        <f t="shared" si="31"/>
        <v>23.313725490196081</v>
      </c>
      <c r="D47" s="56">
        <f t="shared" si="31"/>
        <v>30.114155251141554</v>
      </c>
      <c r="E47" s="56">
        <f t="shared" si="31"/>
        <v>39.96153846153846</v>
      </c>
      <c r="F47" s="56">
        <f t="shared" si="31"/>
        <v>33.251144164759722</v>
      </c>
      <c r="G47" s="56">
        <f t="shared" si="31"/>
        <v>11.809917355371901</v>
      </c>
      <c r="H47" s="56">
        <f t="shared" si="31"/>
        <v>73.56696878147028</v>
      </c>
      <c r="I47" s="56">
        <f t="shared" si="31"/>
        <v>99.674468085106369</v>
      </c>
      <c r="J47" s="56">
        <f t="shared" si="31"/>
        <v>67.398816568047337</v>
      </c>
      <c r="K47" s="56">
        <f t="shared" si="31"/>
        <v>38.609523809523814</v>
      </c>
      <c r="L47" s="56">
        <f t="shared" si="31"/>
        <v>26.176017601760179</v>
      </c>
      <c r="M47" s="56">
        <f t="shared" si="31"/>
        <v>47.65155374426898</v>
      </c>
      <c r="N47" s="56">
        <f t="shared" si="25"/>
        <v>23.87088671188144</v>
      </c>
      <c r="O47" s="56">
        <f t="shared" si="25"/>
        <v>85.348661892197526</v>
      </c>
      <c r="P47" s="56">
        <f t="shared" si="25"/>
        <v>53.489720159908636</v>
      </c>
      <c r="Q47" s="50">
        <f t="shared" si="26"/>
        <v>-0.37327992057484616</v>
      </c>
    </row>
    <row r="48" spans="1:27" ht="20.100000000000001" customHeight="1">
      <c r="A48" s="16" t="s">
        <v>34</v>
      </c>
      <c r="B48" s="52">
        <f t="shared" ref="B48:M48" si="32">(B31/B14)*10</f>
        <v>3.7760195360195365</v>
      </c>
      <c r="C48" s="56">
        <f t="shared" si="32"/>
        <v>3.2085840931204723</v>
      </c>
      <c r="D48" s="56">
        <f t="shared" si="32"/>
        <v>5.193219720658746</v>
      </c>
      <c r="E48" s="56">
        <f t="shared" si="32"/>
        <v>5.721473871796217</v>
      </c>
      <c r="F48" s="56">
        <f t="shared" si="32"/>
        <v>6.3096194301013577</v>
      </c>
      <c r="G48" s="56">
        <f t="shared" si="32"/>
        <v>3.4140034226038112</v>
      </c>
      <c r="H48" s="56">
        <f t="shared" si="32"/>
        <v>3.3870753519671792</v>
      </c>
      <c r="I48" s="56">
        <f t="shared" si="32"/>
        <v>8.0953541546269996</v>
      </c>
      <c r="J48" s="56">
        <f t="shared" si="32"/>
        <v>7.6238817431368799</v>
      </c>
      <c r="K48" s="56">
        <f t="shared" si="32"/>
        <v>5.2931315234510565</v>
      </c>
      <c r="L48" s="56">
        <f t="shared" si="32"/>
        <v>13.491502628683214</v>
      </c>
      <c r="M48" s="56">
        <f t="shared" si="32"/>
        <v>7.2093956818921558</v>
      </c>
      <c r="N48" s="56">
        <f t="shared" si="25"/>
        <v>7.8574482448244831</v>
      </c>
      <c r="O48" s="56">
        <f t="shared" si="25"/>
        <v>8.5901227565530913</v>
      </c>
      <c r="P48" s="56">
        <f t="shared" si="25"/>
        <v>6.8719662608418872</v>
      </c>
      <c r="Q48" s="50">
        <f t="shared" si="26"/>
        <v>-0.20001536001339273</v>
      </c>
    </row>
    <row r="49" spans="1:17" ht="20.100000000000001" customHeight="1">
      <c r="A49" s="16" t="s">
        <v>171</v>
      </c>
      <c r="B49" s="52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>
        <f t="shared" ref="M49" si="33">(M32/M15)*10</f>
        <v>23.571046472751579</v>
      </c>
      <c r="N49" s="56">
        <f t="shared" si="25"/>
        <v>25.240448756822317</v>
      </c>
      <c r="O49" s="56">
        <f t="shared" si="25"/>
        <v>44.189151356080494</v>
      </c>
      <c r="P49" s="56">
        <f t="shared" si="25"/>
        <v>44.569026548672568</v>
      </c>
      <c r="Q49" s="50">
        <f t="shared" si="26"/>
        <v>8.5965713514387886E-3</v>
      </c>
    </row>
    <row r="50" spans="1:17" ht="20.100000000000001" customHeight="1">
      <c r="A50" s="16" t="s">
        <v>35</v>
      </c>
      <c r="B50" s="52">
        <f t="shared" ref="B50:M50" si="34">(B33/B16)*10</f>
        <v>3.3629629629629627</v>
      </c>
      <c r="C50" s="56">
        <f t="shared" si="34"/>
        <v>10.626562499999999</v>
      </c>
      <c r="D50" s="56">
        <f t="shared" si="34"/>
        <v>3.9510895552974921</v>
      </c>
      <c r="E50" s="56">
        <f t="shared" si="34"/>
        <v>10.962962962962962</v>
      </c>
      <c r="F50" s="56">
        <f t="shared" si="34"/>
        <v>45.7</v>
      </c>
      <c r="G50" s="56">
        <f t="shared" si="34"/>
        <v>10.758181818181818</v>
      </c>
      <c r="H50" s="56">
        <f t="shared" si="34"/>
        <v>9.2187944945420046</v>
      </c>
      <c r="I50" s="56">
        <f t="shared" si="34"/>
        <v>95.556701030927826</v>
      </c>
      <c r="J50" s="56">
        <f t="shared" si="34"/>
        <v>29.399999999999995</v>
      </c>
      <c r="K50" s="56">
        <f t="shared" si="34"/>
        <v>6.187087307410124</v>
      </c>
      <c r="L50" s="56">
        <f t="shared" si="34"/>
        <v>4.1999999999999993</v>
      </c>
      <c r="M50" s="56">
        <f t="shared" si="34"/>
        <v>7.6156886967263748</v>
      </c>
      <c r="N50" s="56">
        <f t="shared" si="25"/>
        <v>7.6490391076468214</v>
      </c>
      <c r="O50" s="56">
        <f t="shared" si="25"/>
        <v>7.8378652254686738</v>
      </c>
      <c r="P50" s="56">
        <f t="shared" si="25"/>
        <v>1.227477103868551</v>
      </c>
      <c r="Q50" s="50">
        <f t="shared" si="26"/>
        <v>-0.84339139949996356</v>
      </c>
    </row>
    <row r="51" spans="1:17" ht="20.100000000000001" customHeight="1">
      <c r="A51" s="16" t="s">
        <v>97</v>
      </c>
      <c r="B51" s="52">
        <f t="shared" ref="B51:M51" si="35">(B34/B17)*10</f>
        <v>1.790083005679336</v>
      </c>
      <c r="C51" s="56">
        <f t="shared" si="35"/>
        <v>0.66297995787946828</v>
      </c>
      <c r="D51" s="56">
        <f t="shared" si="35"/>
        <v>1.0867001890017998</v>
      </c>
      <c r="E51" s="56">
        <f t="shared" si="35"/>
        <v>1.2888839415623343</v>
      </c>
      <c r="F51" s="56">
        <f t="shared" si="35"/>
        <v>0.83327901888147704</v>
      </c>
      <c r="G51" s="56">
        <f t="shared" si="35"/>
        <v>1.9635600248807796</v>
      </c>
      <c r="H51" s="56">
        <f t="shared" si="35"/>
        <v>1.4262383433228274</v>
      </c>
      <c r="I51" s="56">
        <f t="shared" si="35"/>
        <v>0.9258498721187326</v>
      </c>
      <c r="J51" s="56">
        <f t="shared" si="35"/>
        <v>1.3025032878327514</v>
      </c>
      <c r="K51" s="56">
        <f t="shared" si="35"/>
        <v>1.0318530275083191</v>
      </c>
      <c r="L51" s="56">
        <f t="shared" si="35"/>
        <v>1.996191282268303</v>
      </c>
      <c r="M51" s="56">
        <f t="shared" si="35"/>
        <v>1.7303772634941579</v>
      </c>
      <c r="N51" s="56">
        <f t="shared" si="25"/>
        <v>2.2847446565508243</v>
      </c>
      <c r="O51" s="56">
        <f t="shared" si="25"/>
        <v>3.7790552584670229</v>
      </c>
      <c r="P51" s="56">
        <f t="shared" si="25"/>
        <v>4.806966301931209</v>
      </c>
      <c r="Q51" s="50">
        <f t="shared" si="26"/>
        <v>0.27200212041386213</v>
      </c>
    </row>
    <row r="52" spans="1:17" ht="20.100000000000001" customHeight="1" thickBot="1">
      <c r="A52" s="34" t="s">
        <v>58</v>
      </c>
      <c r="B52" s="52">
        <f t="shared" ref="B52:M52" si="36">(B35/B18)*10</f>
        <v>2.8089916980317593</v>
      </c>
      <c r="C52" s="56">
        <f t="shared" si="36"/>
        <v>3.1306025074867549</v>
      </c>
      <c r="D52" s="56">
        <f t="shared" si="36"/>
        <v>2.5050864398305657</v>
      </c>
      <c r="E52" s="56">
        <f t="shared" si="36"/>
        <v>2.482014160748796</v>
      </c>
      <c r="F52" s="56">
        <f t="shared" si="36"/>
        <v>0.64567677145332691</v>
      </c>
      <c r="G52" s="56">
        <f t="shared" si="36"/>
        <v>2.7433781018709125</v>
      </c>
      <c r="H52" s="56">
        <f t="shared" si="36"/>
        <v>3.4973857200650644</v>
      </c>
      <c r="I52" s="56">
        <f t="shared" si="36"/>
        <v>1.4373463310078447</v>
      </c>
      <c r="J52" s="56">
        <f t="shared" si="36"/>
        <v>3.1812729331819884</v>
      </c>
      <c r="K52" s="56">
        <f t="shared" si="36"/>
        <v>0.45386332358628634</v>
      </c>
      <c r="L52" s="56">
        <f t="shared" si="36"/>
        <v>4.369890263450519</v>
      </c>
      <c r="M52" s="56">
        <f t="shared" si="36"/>
        <v>0.56235706973031441</v>
      </c>
      <c r="N52" s="56">
        <f t="shared" si="25"/>
        <v>0</v>
      </c>
      <c r="O52" s="56">
        <f t="shared" si="25"/>
        <v>4.9810388392344027</v>
      </c>
      <c r="P52" s="56">
        <f t="shared" si="25"/>
        <v>6.6980992853546786</v>
      </c>
      <c r="Q52" s="50">
        <f t="shared" si="26"/>
        <v>0.34471934500799678</v>
      </c>
    </row>
    <row r="53" spans="1:17" ht="25.5" customHeight="1" thickBot="1">
      <c r="A53" s="254" t="s">
        <v>43</v>
      </c>
      <c r="B53" s="309">
        <f t="shared" ref="B53:H53" si="37">(B36/B19)*10</f>
        <v>0.33164247485595494</v>
      </c>
      <c r="C53" s="310">
        <f t="shared" si="37"/>
        <v>0.33045610882802673</v>
      </c>
      <c r="D53" s="310">
        <f t="shared" si="37"/>
        <v>0.45642245037903273</v>
      </c>
      <c r="E53" s="310">
        <f t="shared" si="37"/>
        <v>0.60354928745855529</v>
      </c>
      <c r="F53" s="310">
        <f t="shared" si="37"/>
        <v>0.38760044775782015</v>
      </c>
      <c r="G53" s="310">
        <f t="shared" si="37"/>
        <v>0.38081591563200967</v>
      </c>
      <c r="H53" s="310">
        <f t="shared" si="37"/>
        <v>0.42543131144083357</v>
      </c>
      <c r="I53" s="310">
        <f t="shared" ref="I53:J53" si="38">(I36/I19)*10</f>
        <v>0.46743622388639439</v>
      </c>
      <c r="J53" s="310">
        <f t="shared" si="38"/>
        <v>0.60117553097231147</v>
      </c>
      <c r="K53" s="310">
        <f>(K36/K19)*10</f>
        <v>0.43983971503002806</v>
      </c>
      <c r="L53" s="310">
        <f t="shared" ref="L53:P53" si="39">(L36/L19)*10</f>
        <v>0.46979874123421173</v>
      </c>
      <c r="M53" s="310">
        <f t="shared" si="39"/>
        <v>0.41081048351241045</v>
      </c>
      <c r="N53" s="310">
        <f t="shared" ref="N53" si="40">(N36/N19)*10</f>
        <v>0.47927271105382974</v>
      </c>
      <c r="O53" s="310">
        <f t="shared" si="39"/>
        <v>0.457862344378279</v>
      </c>
      <c r="P53" s="310">
        <f t="shared" si="39"/>
        <v>0.49131701787613147</v>
      </c>
      <c r="Q53" s="234">
        <f t="shared" si="26"/>
        <v>7.3067099552115003E-2</v>
      </c>
    </row>
    <row r="54" spans="1:17" ht="20.100000000000001" customHeight="1"/>
    <row r="55" spans="1:17" ht="20.100000000000001" customHeight="1"/>
    <row r="56" spans="1:17" ht="20.100000000000001" customHeight="1"/>
    <row r="57" spans="1:17" ht="20.100000000000001" customHeight="1"/>
    <row r="58" spans="1:17" ht="20.100000000000001" customHeight="1"/>
    <row r="59" spans="1:17" ht="20.100000000000001" customHeight="1"/>
    <row r="60" spans="1:17" ht="20.100000000000001" customHeight="1"/>
    <row r="61" spans="1:17" ht="20.100000000000001" customHeight="1"/>
    <row r="62" spans="1:17" ht="20.100000000000001" customHeight="1"/>
    <row r="63" spans="1:17" ht="20.100000000000001" customHeight="1"/>
    <row r="64" spans="1:17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6.25" customHeight="1"/>
  </sheetData>
  <mergeCells count="16">
    <mergeCell ref="B39:P39"/>
    <mergeCell ref="B5:P5"/>
    <mergeCell ref="B21:P21"/>
    <mergeCell ref="Q21:Q23"/>
    <mergeCell ref="A21:A23"/>
    <mergeCell ref="A38:A40"/>
    <mergeCell ref="A4:A6"/>
    <mergeCell ref="B4:P4"/>
    <mergeCell ref="B22:P22"/>
    <mergeCell ref="Q4:Q6"/>
    <mergeCell ref="B38:P38"/>
    <mergeCell ref="S4:Z4"/>
    <mergeCell ref="S5:Z5"/>
    <mergeCell ref="S21:Z21"/>
    <mergeCell ref="S22:Z22"/>
    <mergeCell ref="Q38:Q4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portrait" r:id="rId1"/>
  <ignoredErrors>
    <ignoredError sqref="O35:P35 B35:K3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5" id="{AC05A15A-C432-4794-90B3-D23F9641ECA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Q7:Q18</xm:sqref>
        </x14:conditionalFormatting>
        <x14:conditionalFormatting xmlns:xm="http://schemas.microsoft.com/office/excel/2006/main">
          <x14:cfRule type="iconSet" priority="86" id="{E6BAE863-A380-4E40-97A9-4143C77F0A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Q19</xm:sqref>
        </x14:conditionalFormatting>
        <x14:conditionalFormatting xmlns:xm="http://schemas.microsoft.com/office/excel/2006/main">
          <x14:cfRule type="iconSet" priority="1" id="{D9829305-86DC-43AC-9726-5F6A76D9223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Q24:Q35</xm:sqref>
        </x14:conditionalFormatting>
        <x14:conditionalFormatting xmlns:xm="http://schemas.microsoft.com/office/excel/2006/main">
          <x14:cfRule type="iconSet" priority="2" id="{35E76147-4AE7-4E53-B50A-028D3729473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Q36</xm:sqref>
        </x14:conditionalFormatting>
        <x14:conditionalFormatting xmlns:xm="http://schemas.microsoft.com/office/excel/2006/main">
          <x14:cfRule type="iconSet" priority="10" id="{3496F822-35CA-4172-90C2-5F7F48B95D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Q41:Q52</xm:sqref>
        </x14:conditionalFormatting>
        <x14:conditionalFormatting xmlns:xm="http://schemas.microsoft.com/office/excel/2006/main">
          <x14:cfRule type="iconSet" priority="7" id="{8306BD79-46FE-4249-91EA-1F4F80DCCB1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Q53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C22"/>
  <sheetViews>
    <sheetView showGridLines="0" topLeftCell="G8" workbookViewId="0">
      <selection activeCell="P21" sqref="P21"/>
    </sheetView>
  </sheetViews>
  <sheetFormatPr defaultRowHeight="15"/>
  <cols>
    <col min="1" max="1" width="2.85546875" customWidth="1"/>
    <col min="2" max="2" width="2.28515625" customWidth="1"/>
    <col min="3" max="3" width="22" customWidth="1"/>
    <col min="4" max="16" width="9.140625" customWidth="1"/>
    <col min="19" max="19" width="11" customWidth="1"/>
    <col min="20" max="20" width="2.140625" customWidth="1"/>
    <col min="21" max="22" width="9.140625" customWidth="1"/>
    <col min="28" max="28" width="9.140625" customWidth="1"/>
    <col min="29" max="29" width="2" customWidth="1"/>
    <col min="30" max="37" width="9.140625" customWidth="1"/>
    <col min="40" max="40" width="11" customWidth="1"/>
  </cols>
  <sheetData>
    <row r="1" spans="1:29" ht="15.75">
      <c r="A1" s="10" t="s">
        <v>72</v>
      </c>
    </row>
    <row r="2" spans="1:29" ht="15.75" thickBot="1"/>
    <row r="3" spans="1:29" ht="15" customHeight="1">
      <c r="A3" s="495" t="s">
        <v>71</v>
      </c>
      <c r="B3" s="474"/>
      <c r="C3" s="474"/>
      <c r="D3" s="542" t="s">
        <v>18</v>
      </c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4"/>
      <c r="S3" s="518" t="s">
        <v>165</v>
      </c>
      <c r="U3" s="504" t="s">
        <v>111</v>
      </c>
      <c r="V3" s="505"/>
      <c r="W3" s="505"/>
      <c r="X3" s="505"/>
      <c r="Y3" s="505"/>
      <c r="Z3" s="505"/>
      <c r="AA3" s="505"/>
      <c r="AB3" s="507"/>
    </row>
    <row r="4" spans="1:29" ht="15.75" customHeight="1">
      <c r="A4" s="512"/>
      <c r="B4" s="475"/>
      <c r="C4" s="475"/>
      <c r="D4" s="547" t="s">
        <v>67</v>
      </c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9"/>
      <c r="S4" s="519"/>
      <c r="U4" s="508" t="s">
        <v>67</v>
      </c>
      <c r="V4" s="509"/>
      <c r="W4" s="509"/>
      <c r="X4" s="509"/>
      <c r="Y4" s="509"/>
      <c r="Z4" s="509"/>
      <c r="AA4" s="509"/>
      <c r="AB4" s="511"/>
    </row>
    <row r="5" spans="1:29" ht="21.75" customHeight="1" thickBot="1">
      <c r="A5" s="512"/>
      <c r="B5" s="475"/>
      <c r="C5" s="475"/>
      <c r="D5" s="61">
        <v>2010</v>
      </c>
      <c r="E5" s="62">
        <v>2011</v>
      </c>
      <c r="F5" s="62">
        <v>2012</v>
      </c>
      <c r="G5" s="59">
        <v>2013</v>
      </c>
      <c r="H5" s="59">
        <v>2014</v>
      </c>
      <c r="I5" s="59">
        <v>2015</v>
      </c>
      <c r="J5" s="59">
        <v>2016</v>
      </c>
      <c r="K5" s="59">
        <v>2017</v>
      </c>
      <c r="L5" s="59">
        <v>2018</v>
      </c>
      <c r="M5" s="59">
        <v>2019</v>
      </c>
      <c r="N5" s="59">
        <v>2020</v>
      </c>
      <c r="O5" s="59">
        <v>2021</v>
      </c>
      <c r="P5" s="59">
        <v>2022</v>
      </c>
      <c r="Q5" s="59">
        <v>2023</v>
      </c>
      <c r="R5" s="60">
        <v>2024</v>
      </c>
      <c r="S5" s="520"/>
      <c r="U5" s="65">
        <v>2010</v>
      </c>
      <c r="V5" s="62">
        <v>2015</v>
      </c>
      <c r="W5" s="62">
        <v>2019</v>
      </c>
      <c r="X5" s="62">
        <v>2020</v>
      </c>
      <c r="Y5" s="62">
        <v>2021</v>
      </c>
      <c r="Z5" s="62">
        <v>2022</v>
      </c>
      <c r="AA5" s="62">
        <v>2023</v>
      </c>
      <c r="AB5" s="250">
        <v>2024</v>
      </c>
    </row>
    <row r="6" spans="1:29" ht="20.100000000000001" customHeight="1">
      <c r="A6" s="85" t="s">
        <v>44</v>
      </c>
      <c r="B6" s="2"/>
      <c r="C6" s="2"/>
      <c r="D6" s="17">
        <v>71942.350000000006</v>
      </c>
      <c r="E6" s="26">
        <v>62123.989999999991</v>
      </c>
      <c r="F6" s="26">
        <v>57214.639999999992</v>
      </c>
      <c r="G6" s="26">
        <v>50822.590000000004</v>
      </c>
      <c r="H6" s="26">
        <v>56813.870000000017</v>
      </c>
      <c r="I6" s="26">
        <v>50738.62999999999</v>
      </c>
      <c r="J6" s="26">
        <v>54885.900000000009</v>
      </c>
      <c r="K6" s="26">
        <v>47194.369999999995</v>
      </c>
      <c r="L6" s="26">
        <v>42157.250000000007</v>
      </c>
      <c r="M6" s="26">
        <v>43981.51</v>
      </c>
      <c r="N6" s="26">
        <v>39834.059999999983</v>
      </c>
      <c r="O6" s="26">
        <v>54354.319999999992</v>
      </c>
      <c r="P6" s="26">
        <v>61955.719999999987</v>
      </c>
      <c r="Q6" s="26">
        <v>62597.62000000001</v>
      </c>
      <c r="R6" s="39">
        <v>61234.319999999992</v>
      </c>
      <c r="S6" s="24">
        <f>(R6-Q6)/Q6</f>
        <v>-2.177878328281518E-2</v>
      </c>
      <c r="T6" s="2"/>
      <c r="U6" s="220">
        <f>D6/D8</f>
        <v>0.99918126478271929</v>
      </c>
      <c r="V6" s="214">
        <f>I6/I8</f>
        <v>0.99997043760037663</v>
      </c>
      <c r="W6" s="214">
        <f t="shared" ref="W6:AB6" si="0">M6/M8</f>
        <v>0.99784375138253789</v>
      </c>
      <c r="X6" s="214">
        <f t="shared" si="0"/>
        <v>0.99601982735082228</v>
      </c>
      <c r="Y6" s="214">
        <f t="shared" si="0"/>
        <v>0.99814251901599593</v>
      </c>
      <c r="Z6" s="214">
        <f t="shared" si="0"/>
        <v>0.99806961033772557</v>
      </c>
      <c r="AA6" s="214">
        <f t="shared" si="0"/>
        <v>0.99736548477549747</v>
      </c>
      <c r="AB6" s="219">
        <f t="shared" si="0"/>
        <v>0.99831294894828304</v>
      </c>
    </row>
    <row r="7" spans="1:29" ht="20.100000000000001" customHeight="1" thickBot="1">
      <c r="A7" s="85" t="s">
        <v>49</v>
      </c>
      <c r="B7" s="2"/>
      <c r="C7" s="2"/>
      <c r="D7" s="17">
        <v>58.95</v>
      </c>
      <c r="E7" s="26">
        <v>5.74</v>
      </c>
      <c r="F7" s="26">
        <v>2.2999999999999998</v>
      </c>
      <c r="G7" s="26">
        <v>13.459999999999999</v>
      </c>
      <c r="H7" s="26">
        <v>166.01</v>
      </c>
      <c r="I7" s="26">
        <v>1.5000000000000002</v>
      </c>
      <c r="J7" s="26">
        <v>9.1699999999999982</v>
      </c>
      <c r="K7" s="26">
        <v>8.27</v>
      </c>
      <c r="L7" s="26">
        <v>52.360000000000014</v>
      </c>
      <c r="M7" s="26">
        <v>95.039999999999992</v>
      </c>
      <c r="N7" s="26">
        <v>159.17999999999998</v>
      </c>
      <c r="O7" s="26">
        <v>101.15</v>
      </c>
      <c r="P7" s="26">
        <v>119.82999999999998</v>
      </c>
      <c r="Q7" s="26">
        <v>165.35000000000005</v>
      </c>
      <c r="R7" s="39">
        <v>103.47999999999998</v>
      </c>
      <c r="S7" s="31">
        <f>(R7-Q7)/Q7</f>
        <v>-0.37417599032355642</v>
      </c>
      <c r="U7" s="220">
        <f>D7/D8</f>
        <v>8.1873521728079905E-4</v>
      </c>
      <c r="V7" s="227">
        <f>I7/I8</f>
        <v>2.9562399623335622E-5</v>
      </c>
      <c r="W7" s="227">
        <f t="shared" ref="W7:AB7" si="1">M7/M8</f>
        <v>2.1562486174621196E-3</v>
      </c>
      <c r="X7" s="227">
        <f t="shared" si="1"/>
        <v>3.9801726491777122E-3</v>
      </c>
      <c r="Y7" s="227">
        <f t="shared" si="1"/>
        <v>1.8574809840039947E-3</v>
      </c>
      <c r="Z7" s="227">
        <f t="shared" si="1"/>
        <v>1.9303896622744382E-3</v>
      </c>
      <c r="AA7" s="227">
        <f t="shared" si="1"/>
        <v>2.6345152245026014E-3</v>
      </c>
      <c r="AB7" s="304">
        <f t="shared" si="1"/>
        <v>1.6870510517168855E-3</v>
      </c>
    </row>
    <row r="8" spans="1:29" ht="26.25" customHeight="1" thickBot="1">
      <c r="A8" s="254" t="s">
        <v>27</v>
      </c>
      <c r="B8" s="317"/>
      <c r="C8" s="318"/>
      <c r="D8" s="232">
        <f>D6+D7</f>
        <v>72001.3</v>
      </c>
      <c r="E8" s="232">
        <f t="shared" ref="E8:R8" si="2">E6+E7</f>
        <v>62129.729999999989</v>
      </c>
      <c r="F8" s="233">
        <f t="shared" si="2"/>
        <v>57216.939999999995</v>
      </c>
      <c r="G8" s="233">
        <f t="shared" si="2"/>
        <v>50836.05</v>
      </c>
      <c r="H8" s="233">
        <f t="shared" si="2"/>
        <v>56979.880000000019</v>
      </c>
      <c r="I8" s="233">
        <f t="shared" si="2"/>
        <v>50740.12999999999</v>
      </c>
      <c r="J8" s="233">
        <f t="shared" si="2"/>
        <v>54895.070000000007</v>
      </c>
      <c r="K8" s="233">
        <f t="shared" si="2"/>
        <v>47202.639999999992</v>
      </c>
      <c r="L8" s="233">
        <f t="shared" si="2"/>
        <v>42209.610000000008</v>
      </c>
      <c r="M8" s="233">
        <f t="shared" si="2"/>
        <v>44076.55</v>
      </c>
      <c r="N8" s="233">
        <f t="shared" si="2"/>
        <v>39993.239999999983</v>
      </c>
      <c r="O8" s="233">
        <f t="shared" si="2"/>
        <v>54455.469999999994</v>
      </c>
      <c r="P8" s="233">
        <f t="shared" si="2"/>
        <v>62075.549999999988</v>
      </c>
      <c r="Q8" s="233">
        <f t="shared" si="2"/>
        <v>62762.970000000008</v>
      </c>
      <c r="R8" s="452">
        <f t="shared" si="2"/>
        <v>61337.799999999996</v>
      </c>
      <c r="S8" s="252">
        <f>(R8-Q8)/Q8</f>
        <v>-2.2707179089836136E-2</v>
      </c>
      <c r="T8" s="2"/>
      <c r="U8" s="313">
        <f t="shared" ref="U8:AB8" si="3">SUM(U6:U7)</f>
        <v>1</v>
      </c>
      <c r="V8" s="256">
        <f t="shared" si="3"/>
        <v>1</v>
      </c>
      <c r="W8" s="256">
        <f t="shared" si="3"/>
        <v>1</v>
      </c>
      <c r="X8" s="256">
        <f t="shared" si="3"/>
        <v>1</v>
      </c>
      <c r="Y8" s="256">
        <f t="shared" si="3"/>
        <v>0.99999999999999989</v>
      </c>
      <c r="Z8" s="256">
        <f t="shared" ref="Z8" si="4">SUM(Z6:Z7)</f>
        <v>1</v>
      </c>
      <c r="AA8" s="256">
        <f t="shared" si="3"/>
        <v>1</v>
      </c>
      <c r="AB8" s="257">
        <f t="shared" si="3"/>
        <v>0.99999999999999989</v>
      </c>
      <c r="AC8" s="2"/>
    </row>
    <row r="9" spans="1:29" ht="18.75" customHeight="1" thickBot="1"/>
    <row r="10" spans="1:29" ht="15" customHeight="1">
      <c r="A10" s="495" t="s">
        <v>71</v>
      </c>
      <c r="B10" s="474"/>
      <c r="C10" s="474"/>
      <c r="D10" s="542">
        <v>1000</v>
      </c>
      <c r="E10" s="543"/>
      <c r="F10" s="543"/>
      <c r="G10" s="543"/>
      <c r="H10" s="543"/>
      <c r="I10" s="543"/>
      <c r="J10" s="543"/>
      <c r="K10" s="543"/>
      <c r="L10" s="543"/>
      <c r="M10" s="543"/>
      <c r="N10" s="543"/>
      <c r="O10" s="543"/>
      <c r="P10" s="543"/>
      <c r="Q10" s="543"/>
      <c r="R10" s="544"/>
      <c r="S10" s="518" t="s">
        <v>167</v>
      </c>
      <c r="U10" s="504" t="s">
        <v>111</v>
      </c>
      <c r="V10" s="505"/>
      <c r="W10" s="505"/>
      <c r="X10" s="505"/>
      <c r="Y10" s="505"/>
      <c r="Z10" s="505"/>
      <c r="AA10" s="505"/>
      <c r="AB10" s="507"/>
    </row>
    <row r="11" spans="1:29" ht="15.75" customHeight="1">
      <c r="A11" s="512"/>
      <c r="B11" s="475"/>
      <c r="C11" s="475"/>
      <c r="D11" s="547" t="str">
        <f>D4</f>
        <v>jan - dez</v>
      </c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9"/>
      <c r="S11" s="519"/>
      <c r="U11" s="508" t="s">
        <v>67</v>
      </c>
      <c r="V11" s="509"/>
      <c r="W11" s="509"/>
      <c r="X11" s="509"/>
      <c r="Y11" s="509"/>
      <c r="Z11" s="509"/>
      <c r="AA11" s="509"/>
      <c r="AB11" s="511"/>
    </row>
    <row r="12" spans="1:29" ht="21.75" customHeight="1" thickBot="1">
      <c r="A12" s="512"/>
      <c r="B12" s="475"/>
      <c r="C12" s="475"/>
      <c r="D12" s="61">
        <v>2010</v>
      </c>
      <c r="E12" s="62">
        <v>2011</v>
      </c>
      <c r="F12" s="62">
        <v>2012</v>
      </c>
      <c r="G12" s="59">
        <v>2013</v>
      </c>
      <c r="H12" s="59">
        <v>2014</v>
      </c>
      <c r="I12" s="59">
        <v>2015</v>
      </c>
      <c r="J12" s="59">
        <v>2016</v>
      </c>
      <c r="K12" s="59">
        <v>2017</v>
      </c>
      <c r="L12" s="59">
        <v>2018</v>
      </c>
      <c r="M12" s="59">
        <v>2019</v>
      </c>
      <c r="N12" s="59">
        <v>2020</v>
      </c>
      <c r="O12" s="59">
        <v>2021</v>
      </c>
      <c r="P12" s="59">
        <v>2022</v>
      </c>
      <c r="Q12" s="59">
        <v>2023</v>
      </c>
      <c r="R12" s="60">
        <v>2024</v>
      </c>
      <c r="S12" s="520"/>
      <c r="U12" s="65">
        <v>2010</v>
      </c>
      <c r="V12" s="62">
        <v>2015</v>
      </c>
      <c r="W12" s="62">
        <v>2019</v>
      </c>
      <c r="X12" s="62">
        <v>2020</v>
      </c>
      <c r="Y12" s="62">
        <v>2021</v>
      </c>
      <c r="Z12" s="62">
        <v>2022</v>
      </c>
      <c r="AA12" s="62">
        <v>2023</v>
      </c>
      <c r="AB12" s="250">
        <v>2024</v>
      </c>
    </row>
    <row r="13" spans="1:29" ht="20.100000000000001" customHeight="1">
      <c r="A13" s="85" t="s">
        <v>44</v>
      </c>
      <c r="B13" s="2"/>
      <c r="C13" s="2"/>
      <c r="D13" s="17">
        <v>21512.993000000002</v>
      </c>
      <c r="E13" s="26">
        <v>21264.949000000004</v>
      </c>
      <c r="F13" s="26">
        <v>22030.966000000008</v>
      </c>
      <c r="G13" s="26">
        <v>20627.32</v>
      </c>
      <c r="H13" s="26">
        <v>24055.013999999996</v>
      </c>
      <c r="I13" s="26">
        <v>24672.887999999999</v>
      </c>
      <c r="J13" s="26">
        <v>23067.454000000002</v>
      </c>
      <c r="K13" s="26">
        <v>22556.628000000001</v>
      </c>
      <c r="L13" s="26">
        <v>23788.687999999998</v>
      </c>
      <c r="M13" s="26">
        <v>23916.482999999997</v>
      </c>
      <c r="N13" s="26">
        <v>17522.949000000001</v>
      </c>
      <c r="O13" s="26">
        <v>25491.942999999996</v>
      </c>
      <c r="P13" s="26">
        <v>33150.608</v>
      </c>
      <c r="Q13" s="26">
        <v>35882.40800000001</v>
      </c>
      <c r="R13" s="39">
        <v>31647.985000000001</v>
      </c>
      <c r="S13" s="24">
        <f>(R13-Q13)/Q13</f>
        <v>-0.11800832876099086</v>
      </c>
      <c r="T13" s="2"/>
      <c r="U13" s="220">
        <f>D13/D15</f>
        <v>0.99910074865936638</v>
      </c>
      <c r="V13" s="214">
        <f>I13/I15</f>
        <v>0.99994135606896806</v>
      </c>
      <c r="W13" s="214">
        <f t="shared" ref="W13:AB13" si="5">M13/M15</f>
        <v>0.9980936612441873</v>
      </c>
      <c r="X13" s="214">
        <f t="shared" si="5"/>
        <v>0.98292902595673881</v>
      </c>
      <c r="Y13" s="214">
        <f t="shared" si="5"/>
        <v>0.99724477848750581</v>
      </c>
      <c r="Z13" s="214">
        <f t="shared" si="5"/>
        <v>0.99150079571339744</v>
      </c>
      <c r="AA13" s="214">
        <f t="shared" si="5"/>
        <v>0.99171147355837408</v>
      </c>
      <c r="AB13" s="219">
        <f t="shared" si="5"/>
        <v>0.99320943566985587</v>
      </c>
    </row>
    <row r="14" spans="1:29" ht="20.100000000000001" customHeight="1" thickBot="1">
      <c r="A14" s="85" t="s">
        <v>49</v>
      </c>
      <c r="B14" s="2"/>
      <c r="C14" s="2"/>
      <c r="D14" s="17">
        <v>19.363000000000003</v>
      </c>
      <c r="E14" s="26">
        <v>3.3250000000000002</v>
      </c>
      <c r="F14" s="26">
        <v>9.2989999999999995</v>
      </c>
      <c r="G14" s="26">
        <v>36.119999999999997</v>
      </c>
      <c r="H14" s="26">
        <v>51.078000000000003</v>
      </c>
      <c r="I14" s="26">
        <v>1.4469999999999998</v>
      </c>
      <c r="J14" s="26">
        <v>12.492000000000001</v>
      </c>
      <c r="K14" s="26">
        <v>42.442999999999998</v>
      </c>
      <c r="L14" s="26">
        <v>71.640999999999991</v>
      </c>
      <c r="M14" s="26">
        <v>45.680000000000014</v>
      </c>
      <c r="N14" s="26">
        <v>304.32900000000001</v>
      </c>
      <c r="O14" s="26">
        <v>70.430000000000007</v>
      </c>
      <c r="P14" s="26">
        <v>284.16899999999998</v>
      </c>
      <c r="Q14" s="26">
        <v>299.89800000000002</v>
      </c>
      <c r="R14" s="39">
        <v>216.37700000000004</v>
      </c>
      <c r="S14" s="31">
        <f>(R14-Q14)/Q14</f>
        <v>-0.27849802266103801</v>
      </c>
      <c r="U14" s="220">
        <f>D14/D15</f>
        <v>8.992513406336027E-4</v>
      </c>
      <c r="V14" s="227">
        <f>I14/I15</f>
        <v>5.86439310319812E-5</v>
      </c>
      <c r="W14" s="227">
        <f t="shared" ref="W14:AB14" si="6">M14/M15</f>
        <v>1.9063387558126543E-3</v>
      </c>
      <c r="X14" s="227">
        <f t="shared" si="6"/>
        <v>1.7070974043261116E-2</v>
      </c>
      <c r="Y14" s="227">
        <f t="shared" si="6"/>
        <v>2.7552215124941656E-3</v>
      </c>
      <c r="Z14" s="227">
        <f t="shared" si="6"/>
        <v>8.4992042866025384E-3</v>
      </c>
      <c r="AA14" s="227">
        <f t="shared" si="6"/>
        <v>8.2885264416259138E-3</v>
      </c>
      <c r="AB14" s="304">
        <f t="shared" si="6"/>
        <v>6.7905643301441289E-3</v>
      </c>
    </row>
    <row r="15" spans="1:29" ht="26.25" customHeight="1" thickBot="1">
      <c r="A15" s="254" t="s">
        <v>27</v>
      </c>
      <c r="B15" s="317"/>
      <c r="C15" s="318"/>
      <c r="D15" s="451">
        <f>D13+D14</f>
        <v>21532.356000000003</v>
      </c>
      <c r="E15" s="449">
        <f t="shared" ref="E15:R15" si="7">E13+E14</f>
        <v>21268.274000000005</v>
      </c>
      <c r="F15" s="233">
        <f t="shared" si="7"/>
        <v>22040.265000000007</v>
      </c>
      <c r="G15" s="233">
        <f t="shared" si="7"/>
        <v>20663.439999999999</v>
      </c>
      <c r="H15" s="233">
        <f t="shared" si="7"/>
        <v>24106.091999999997</v>
      </c>
      <c r="I15" s="233">
        <f t="shared" si="7"/>
        <v>24674.334999999999</v>
      </c>
      <c r="J15" s="233">
        <f t="shared" si="7"/>
        <v>23079.946</v>
      </c>
      <c r="K15" s="233">
        <f t="shared" si="7"/>
        <v>22599.071</v>
      </c>
      <c r="L15" s="233">
        <f t="shared" si="7"/>
        <v>23860.328999999998</v>
      </c>
      <c r="M15" s="233">
        <f t="shared" si="7"/>
        <v>23962.162999999997</v>
      </c>
      <c r="N15" s="233">
        <f t="shared" si="7"/>
        <v>17827.278000000002</v>
      </c>
      <c r="O15" s="233">
        <f t="shared" si="7"/>
        <v>25562.372999999996</v>
      </c>
      <c r="P15" s="233">
        <f t="shared" si="7"/>
        <v>33434.777000000002</v>
      </c>
      <c r="Q15" s="233">
        <f t="shared" si="7"/>
        <v>36182.306000000011</v>
      </c>
      <c r="R15" s="459">
        <f t="shared" si="7"/>
        <v>31864.362000000001</v>
      </c>
      <c r="S15" s="252">
        <f>(R15-Q15)/Q15</f>
        <v>-0.11933855183248987</v>
      </c>
      <c r="T15" s="2"/>
      <c r="U15" s="313">
        <f t="shared" ref="U15:AB15" si="8">SUM(U13:U14)</f>
        <v>1</v>
      </c>
      <c r="V15" s="256">
        <f t="shared" si="8"/>
        <v>1</v>
      </c>
      <c r="W15" s="256">
        <f t="shared" si="8"/>
        <v>1</v>
      </c>
      <c r="X15" s="256">
        <f t="shared" si="8"/>
        <v>0.99999999999999989</v>
      </c>
      <c r="Y15" s="256">
        <f t="shared" si="8"/>
        <v>1</v>
      </c>
      <c r="Z15" s="256">
        <f t="shared" ref="Z15" si="9">SUM(Z13:Z14)</f>
        <v>1</v>
      </c>
      <c r="AA15" s="256">
        <f t="shared" si="8"/>
        <v>1</v>
      </c>
      <c r="AB15" s="257">
        <f t="shared" si="8"/>
        <v>1</v>
      </c>
    </row>
    <row r="16" spans="1:29" ht="18.75" customHeight="1" thickBot="1"/>
    <row r="17" spans="1:19">
      <c r="A17" s="495" t="s">
        <v>71</v>
      </c>
      <c r="B17" s="474"/>
      <c r="C17" s="531"/>
      <c r="D17" s="543" t="s">
        <v>50</v>
      </c>
      <c r="E17" s="543"/>
      <c r="F17" s="543"/>
      <c r="G17" s="543"/>
      <c r="H17" s="543"/>
      <c r="I17" s="543"/>
      <c r="J17" s="543"/>
      <c r="K17" s="543"/>
      <c r="L17" s="543"/>
      <c r="M17" s="543"/>
      <c r="N17" s="543"/>
      <c r="O17" s="543"/>
      <c r="P17" s="543"/>
      <c r="Q17" s="543"/>
      <c r="R17" s="543"/>
      <c r="S17" s="518" t="s">
        <v>165</v>
      </c>
    </row>
    <row r="18" spans="1:19">
      <c r="A18" s="512"/>
      <c r="B18" s="475"/>
      <c r="C18" s="532"/>
      <c r="D18" s="548" t="str">
        <f>D11</f>
        <v>jan - dez</v>
      </c>
      <c r="E18" s="548"/>
      <c r="F18" s="548"/>
      <c r="G18" s="548"/>
      <c r="H18" s="548"/>
      <c r="I18" s="548"/>
      <c r="J18" s="548"/>
      <c r="K18" s="548"/>
      <c r="L18" s="548"/>
      <c r="M18" s="548"/>
      <c r="N18" s="548"/>
      <c r="O18" s="548"/>
      <c r="P18" s="548"/>
      <c r="Q18" s="548"/>
      <c r="R18" s="548"/>
      <c r="S18" s="519"/>
    </row>
    <row r="19" spans="1:19" ht="21.75" customHeight="1" thickBot="1">
      <c r="A19" s="512"/>
      <c r="B19" s="475"/>
      <c r="C19" s="532"/>
      <c r="D19" s="22">
        <v>2010</v>
      </c>
      <c r="E19" s="20">
        <v>2011</v>
      </c>
      <c r="F19" s="20">
        <v>2012</v>
      </c>
      <c r="G19" s="20">
        <v>2013</v>
      </c>
      <c r="H19" s="20">
        <v>2014</v>
      </c>
      <c r="I19" s="20">
        <v>2015</v>
      </c>
      <c r="J19" s="20">
        <v>2016</v>
      </c>
      <c r="K19" s="20">
        <v>2017</v>
      </c>
      <c r="L19" s="20">
        <v>2018</v>
      </c>
      <c r="M19" s="20">
        <v>2019</v>
      </c>
      <c r="N19" s="20">
        <v>2020</v>
      </c>
      <c r="O19" s="20">
        <v>2021</v>
      </c>
      <c r="P19" s="20">
        <v>2022</v>
      </c>
      <c r="Q19" s="20">
        <v>2023</v>
      </c>
      <c r="R19" s="22">
        <v>2024</v>
      </c>
      <c r="S19" s="520"/>
    </row>
    <row r="20" spans="1:19" ht="20.100000000000001" customHeight="1">
      <c r="A20" s="85" t="s">
        <v>44</v>
      </c>
      <c r="B20" s="2"/>
      <c r="C20" s="2"/>
      <c r="D20" s="86">
        <f t="shared" ref="D20:R20" si="10">(D13/D6)*10</f>
        <v>2.9903100190638754</v>
      </c>
      <c r="E20" s="87">
        <f t="shared" si="10"/>
        <v>3.4229850658336671</v>
      </c>
      <c r="F20" s="88">
        <f t="shared" si="10"/>
        <v>3.8505819489557238</v>
      </c>
      <c r="G20" s="88">
        <f t="shared" si="10"/>
        <v>4.0586912237255124</v>
      </c>
      <c r="H20" s="88">
        <f t="shared" si="10"/>
        <v>4.2340037740784053</v>
      </c>
      <c r="I20" s="88">
        <f t="shared" si="10"/>
        <v>4.8627422537817839</v>
      </c>
      <c r="J20" s="88">
        <f t="shared" si="10"/>
        <v>4.2028014480950473</v>
      </c>
      <c r="K20" s="88">
        <f t="shared" si="10"/>
        <v>4.7795167093024027</v>
      </c>
      <c r="L20" s="88">
        <f t="shared" si="10"/>
        <v>5.6428462482728348</v>
      </c>
      <c r="M20" s="88">
        <f t="shared" ref="M20:N22" si="11">(M13/M6)*10</f>
        <v>5.4378494508260387</v>
      </c>
      <c r="N20" s="88">
        <f t="shared" si="11"/>
        <v>4.3989864452681973</v>
      </c>
      <c r="O20" s="88">
        <f t="shared" ref="O20:Q20" si="12">(O13/O6)*10</f>
        <v>4.6899571184038358</v>
      </c>
      <c r="P20" s="88">
        <f t="shared" si="12"/>
        <v>5.3506936889765804</v>
      </c>
      <c r="Q20" s="88">
        <f t="shared" si="12"/>
        <v>5.7322319922067333</v>
      </c>
      <c r="R20" s="88">
        <f t="shared" si="10"/>
        <v>5.1683410544936246</v>
      </c>
      <c r="S20" s="49">
        <f>(R20-Q20)/Q20</f>
        <v>-9.8371967233661803E-2</v>
      </c>
    </row>
    <row r="21" spans="1:19" ht="20.100000000000001" customHeight="1" thickBot="1">
      <c r="A21" s="85" t="s">
        <v>49</v>
      </c>
      <c r="B21" s="2"/>
      <c r="C21" s="2"/>
      <c r="D21" s="53">
        <f t="shared" ref="D21:R21" si="13">(D14/D7)*10</f>
        <v>3.2846480067854116</v>
      </c>
      <c r="E21" s="57">
        <f t="shared" si="13"/>
        <v>5.7926829268292677</v>
      </c>
      <c r="F21" s="89">
        <f t="shared" si="13"/>
        <v>40.4304347826087</v>
      </c>
      <c r="G21" s="89">
        <f t="shared" si="13"/>
        <v>26.835066864784544</v>
      </c>
      <c r="H21" s="89">
        <f t="shared" si="13"/>
        <v>3.0768026022528767</v>
      </c>
      <c r="I21" s="89">
        <f t="shared" si="13"/>
        <v>9.6466666666666647</v>
      </c>
      <c r="J21" s="89">
        <f t="shared" si="13"/>
        <v>13.622682660850602</v>
      </c>
      <c r="K21" s="89">
        <f t="shared" si="13"/>
        <v>51.321644498186217</v>
      </c>
      <c r="L21" s="89">
        <f t="shared" si="13"/>
        <v>13.682391138273486</v>
      </c>
      <c r="M21" s="89">
        <f t="shared" si="11"/>
        <v>4.806397306397308</v>
      </c>
      <c r="N21" s="89">
        <f t="shared" si="11"/>
        <v>19.118545043347158</v>
      </c>
      <c r="O21" s="89">
        <f t="shared" ref="O21:Q21" si="14">(O14/O7)*10</f>
        <v>6.9629263470093932</v>
      </c>
      <c r="P21" s="89">
        <f t="shared" si="14"/>
        <v>23.714345322540268</v>
      </c>
      <c r="Q21" s="89">
        <f t="shared" si="14"/>
        <v>18.137163592379796</v>
      </c>
      <c r="R21" s="89">
        <f t="shared" si="13"/>
        <v>20.91003092385003</v>
      </c>
      <c r="S21" s="31">
        <f>(R21-Q21)/Q21</f>
        <v>0.15288318470233322</v>
      </c>
    </row>
    <row r="22" spans="1:19" ht="26.25" customHeight="1" thickBot="1">
      <c r="A22" s="254" t="s">
        <v>27</v>
      </c>
      <c r="B22" s="317"/>
      <c r="C22" s="318"/>
      <c r="D22" s="274">
        <f t="shared" ref="D22:R22" si="15">(D15/D8)*10</f>
        <v>2.9905510039402072</v>
      </c>
      <c r="E22" s="275">
        <f t="shared" si="15"/>
        <v>3.4232039958969738</v>
      </c>
      <c r="F22" s="319">
        <f t="shared" si="15"/>
        <v>3.8520523816897603</v>
      </c>
      <c r="G22" s="319">
        <f t="shared" si="15"/>
        <v>4.0647217869995798</v>
      </c>
      <c r="H22" s="319">
        <f t="shared" si="15"/>
        <v>4.2306322863438792</v>
      </c>
      <c r="I22" s="319">
        <f t="shared" si="15"/>
        <v>4.8628836780670452</v>
      </c>
      <c r="J22" s="319">
        <f t="shared" si="15"/>
        <v>4.2043750012523891</v>
      </c>
      <c r="K22" s="319">
        <f t="shared" si="15"/>
        <v>4.7876709861990783</v>
      </c>
      <c r="L22" s="319">
        <f t="shared" si="15"/>
        <v>5.6528191092028557</v>
      </c>
      <c r="M22" s="319">
        <f t="shared" si="11"/>
        <v>5.4364878830126218</v>
      </c>
      <c r="N22" s="319">
        <f t="shared" si="11"/>
        <v>4.4575728298082398</v>
      </c>
      <c r="O22" s="319">
        <f t="shared" ref="O22:Q22" si="16">(O15/O8)*10</f>
        <v>4.6941791155231973</v>
      </c>
      <c r="P22" s="319">
        <f t="shared" si="16"/>
        <v>5.3861426922516209</v>
      </c>
      <c r="Q22" s="319">
        <f t="shared" si="16"/>
        <v>5.7649129733663029</v>
      </c>
      <c r="R22" s="320">
        <f t="shared" si="15"/>
        <v>5.1948980889435239</v>
      </c>
      <c r="S22" s="234">
        <f>(R22-Q22)/Q22</f>
        <v>-9.8876580974635336E-2</v>
      </c>
    </row>
  </sheetData>
  <customSheetViews>
    <customSheetView guid="{D2454DF7-9151-402B-B9E4-208D72282370}" showGridLines="0" fitToPage="1" hiddenColumns="1">
      <selection sqref="A1:D1"/>
      <pageMargins left="0.31496062992125984" right="0.31496062992125984" top="0.35433070866141736" bottom="0.35433070866141736" header="0.31496062992125984" footer="0.31496062992125984"/>
      <printOptions horizontalCentered="1"/>
      <pageSetup paperSize="9" scale="84" orientation="landscape" r:id="rId1"/>
    </customSheetView>
  </customSheetViews>
  <mergeCells count="16">
    <mergeCell ref="U4:AB4"/>
    <mergeCell ref="U3:AB3"/>
    <mergeCell ref="U10:AB10"/>
    <mergeCell ref="U11:AB11"/>
    <mergeCell ref="S17:S19"/>
    <mergeCell ref="S3:S5"/>
    <mergeCell ref="S10:S12"/>
    <mergeCell ref="A3:C5"/>
    <mergeCell ref="D17:R17"/>
    <mergeCell ref="D18:R18"/>
    <mergeCell ref="D3:R3"/>
    <mergeCell ref="D4:R4"/>
    <mergeCell ref="A10:C12"/>
    <mergeCell ref="A17:C19"/>
    <mergeCell ref="D10:R10"/>
    <mergeCell ref="D11:R1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2"/>
  <ignoredErrors>
    <ignoredError sqref="R20:R22 F20:L22 M20:Q2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D7CED64-68D9-4768-9CBF-079D5D2D69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S6:S8</xm:sqref>
        </x14:conditionalFormatting>
        <x14:conditionalFormatting xmlns:xm="http://schemas.microsoft.com/office/excel/2006/main">
          <x14:cfRule type="iconSet" priority="1" id="{D5579A4C-C933-4B15-A5B1-0D036C69B8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S13:S15</xm:sqref>
        </x14:conditionalFormatting>
        <x14:conditionalFormatting xmlns:xm="http://schemas.microsoft.com/office/excel/2006/main">
          <x14:cfRule type="iconSet" priority="5" id="{054870A4-914D-4C50-B50F-A6655C8D8A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S20:S22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79"/>
  <sheetViews>
    <sheetView showGridLines="0" topLeftCell="E30" zoomScaleNormal="100" workbookViewId="0">
      <selection activeCell="W30" sqref="W30:X30"/>
    </sheetView>
  </sheetViews>
  <sheetFormatPr defaultRowHeight="15"/>
  <cols>
    <col min="1" max="1" width="26.7109375" customWidth="1"/>
    <col min="2" max="14" width="9.140625" customWidth="1"/>
    <col min="17" max="17" width="11" customWidth="1"/>
    <col min="18" max="18" width="1.42578125" customWidth="1"/>
    <col min="19" max="20" width="9.140625" customWidth="1"/>
    <col min="26" max="26" width="9.140625" customWidth="1"/>
    <col min="27" max="27" width="1.42578125" customWidth="1"/>
    <col min="28" max="35" width="9.140625" customWidth="1"/>
    <col min="38" max="38" width="11" customWidth="1"/>
  </cols>
  <sheetData>
    <row r="1" spans="1:26" ht="15.75">
      <c r="A1" s="10" t="s">
        <v>73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3" spans="1:26" ht="8.25" customHeight="1" thickBot="1"/>
    <row r="4" spans="1:26">
      <c r="A4" s="495" t="s">
        <v>20</v>
      </c>
      <c r="B4" s="525" t="s">
        <v>18</v>
      </c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22"/>
      <c r="Q4" s="518" t="s">
        <v>165</v>
      </c>
      <c r="S4" s="504" t="s">
        <v>111</v>
      </c>
      <c r="T4" s="505"/>
      <c r="U4" s="505"/>
      <c r="V4" s="505"/>
      <c r="W4" s="505"/>
      <c r="X4" s="505"/>
      <c r="Y4" s="505"/>
      <c r="Z4" s="507"/>
    </row>
    <row r="5" spans="1:26" ht="15.75" customHeight="1">
      <c r="A5" s="512"/>
      <c r="B5" s="523" t="s">
        <v>67</v>
      </c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24"/>
      <c r="Q5" s="519"/>
      <c r="S5" s="508" t="s">
        <v>67</v>
      </c>
      <c r="T5" s="509"/>
      <c r="U5" s="509"/>
      <c r="V5" s="509"/>
      <c r="W5" s="509"/>
      <c r="X5" s="509"/>
      <c r="Y5" s="509"/>
      <c r="Z5" s="511"/>
    </row>
    <row r="6" spans="1:26" ht="21.75" customHeight="1" thickBot="1">
      <c r="A6" s="512"/>
      <c r="B6" s="61">
        <v>2010</v>
      </c>
      <c r="C6" s="62">
        <v>2011</v>
      </c>
      <c r="D6" s="62">
        <v>2012</v>
      </c>
      <c r="E6" s="62">
        <v>2013</v>
      </c>
      <c r="F6" s="62">
        <v>2014</v>
      </c>
      <c r="G6" s="62">
        <v>2015</v>
      </c>
      <c r="H6" s="62">
        <v>2016</v>
      </c>
      <c r="I6" s="62">
        <v>2017</v>
      </c>
      <c r="J6" s="62">
        <v>2018</v>
      </c>
      <c r="K6" s="62">
        <v>2019</v>
      </c>
      <c r="L6" s="62">
        <v>2020</v>
      </c>
      <c r="M6" s="62">
        <v>2021</v>
      </c>
      <c r="N6" s="62">
        <v>2022</v>
      </c>
      <c r="O6" s="62">
        <v>2023</v>
      </c>
      <c r="P6" s="94">
        <v>2024</v>
      </c>
      <c r="Q6" s="520"/>
      <c r="S6" s="65">
        <v>2010</v>
      </c>
      <c r="T6" s="62">
        <v>2015</v>
      </c>
      <c r="U6" s="62">
        <v>2019</v>
      </c>
      <c r="V6" s="62">
        <v>2020</v>
      </c>
      <c r="W6" s="62">
        <v>2021</v>
      </c>
      <c r="X6" s="62">
        <v>2022</v>
      </c>
      <c r="Y6" s="62">
        <v>2023</v>
      </c>
      <c r="Z6" s="250">
        <v>2024</v>
      </c>
    </row>
    <row r="7" spans="1:26" ht="20.100000000000001" customHeight="1">
      <c r="A7" s="16" t="s">
        <v>30</v>
      </c>
      <c r="B7" s="17">
        <v>9873.84</v>
      </c>
      <c r="C7" s="26">
        <v>10158.82</v>
      </c>
      <c r="D7" s="26">
        <v>11629.619999999999</v>
      </c>
      <c r="E7" s="26">
        <v>10766.82</v>
      </c>
      <c r="F7" s="26">
        <v>9245.77</v>
      </c>
      <c r="G7" s="26">
        <v>9464.86</v>
      </c>
      <c r="H7" s="26">
        <v>8603.84</v>
      </c>
      <c r="I7" s="26">
        <v>7622.03</v>
      </c>
      <c r="J7" s="26">
        <v>8447.76</v>
      </c>
      <c r="K7" s="26">
        <v>10393.789999999999</v>
      </c>
      <c r="L7" s="26">
        <v>7156.59</v>
      </c>
      <c r="M7" s="26">
        <v>8431.0400000000009</v>
      </c>
      <c r="N7" s="26">
        <v>13178.49</v>
      </c>
      <c r="O7" s="26">
        <v>18997.830000000002</v>
      </c>
      <c r="P7" s="39">
        <v>19552.98</v>
      </c>
      <c r="Q7" s="24">
        <f t="shared" ref="Q7:Q16" si="0">(P7-O7)/O7</f>
        <v>2.9221758485047912E-2</v>
      </c>
      <c r="S7" s="220">
        <f>B7/$B$16</f>
        <v>0.13713419063266913</v>
      </c>
      <c r="T7" s="214">
        <f t="shared" ref="T7:T15" si="1">G7/$G$16</f>
        <v>0.18653598246594952</v>
      </c>
      <c r="U7" s="214">
        <f>K7/$K$16</f>
        <v>0.23581224029557657</v>
      </c>
      <c r="V7" s="214">
        <f>L7/$L$16</f>
        <v>0.17894499170359793</v>
      </c>
      <c r="W7" s="214">
        <f>M7/$M$16</f>
        <v>0.15482448319700487</v>
      </c>
      <c r="X7" s="214">
        <f>N7/$N$16</f>
        <v>0.21229759543008475</v>
      </c>
      <c r="Y7" s="214">
        <f>O7/$O$16</f>
        <v>0.3026916986242047</v>
      </c>
      <c r="Z7" s="219">
        <f>P7/$P$16</f>
        <v>0.3187753717935759</v>
      </c>
    </row>
    <row r="8" spans="1:26" ht="20.100000000000001" customHeight="1">
      <c r="A8" s="16" t="s">
        <v>97</v>
      </c>
      <c r="B8" s="17">
        <v>50970.880000000005</v>
      </c>
      <c r="C8" s="26">
        <v>42704.95</v>
      </c>
      <c r="D8" s="26">
        <v>37077.009999999995</v>
      </c>
      <c r="E8" s="26">
        <v>30159.81</v>
      </c>
      <c r="F8" s="26">
        <v>35276.170000000006</v>
      </c>
      <c r="G8" s="26">
        <v>30127.919999999998</v>
      </c>
      <c r="H8" s="26">
        <v>29221.410000000003</v>
      </c>
      <c r="I8" s="26">
        <v>26921.370000000003</v>
      </c>
      <c r="J8" s="26">
        <v>22072.39</v>
      </c>
      <c r="K8" s="26">
        <v>23539.15</v>
      </c>
      <c r="L8" s="26">
        <v>18954.75</v>
      </c>
      <c r="M8" s="26">
        <v>24044.489999999998</v>
      </c>
      <c r="N8" s="26">
        <v>27026.93</v>
      </c>
      <c r="O8" s="26">
        <v>23862.84</v>
      </c>
      <c r="P8" s="39">
        <v>19819.91</v>
      </c>
      <c r="Q8" s="27">
        <f t="shared" si="0"/>
        <v>-0.16942367295761948</v>
      </c>
      <c r="S8" s="220">
        <f t="shared" ref="S8:S15" si="2">B8/$B$16</f>
        <v>0.70791610707028907</v>
      </c>
      <c r="T8" s="214">
        <f t="shared" si="1"/>
        <v>0.59376907390659017</v>
      </c>
      <c r="U8" s="214">
        <f t="shared" ref="U8:U15" si="3">K8/$K$16</f>
        <v>0.53405155349046129</v>
      </c>
      <c r="V8" s="214">
        <f t="shared" ref="V8:V15" si="4">L8/$L$16</f>
        <v>0.47394884735520304</v>
      </c>
      <c r="W8" s="214">
        <f t="shared" ref="W8:W15" si="5">M8/$M$16</f>
        <v>0.44154407261566203</v>
      </c>
      <c r="X8" s="214">
        <f t="shared" ref="X8:X15" si="6">N8/$N$16</f>
        <v>0.43538768484532148</v>
      </c>
      <c r="Y8" s="214">
        <f t="shared" ref="Y8:Y15" si="7">O8/$O$16</f>
        <v>0.38020571684227178</v>
      </c>
      <c r="Z8" s="219">
        <f t="shared" ref="Z8:Z15" si="8">P8/$P$16</f>
        <v>0.32312717443403577</v>
      </c>
    </row>
    <row r="9" spans="1:26" ht="20.100000000000001" customHeight="1">
      <c r="A9" s="16" t="s">
        <v>40</v>
      </c>
      <c r="B9" s="17">
        <v>9644.0400000000009</v>
      </c>
      <c r="C9" s="26">
        <v>7120.33</v>
      </c>
      <c r="D9" s="26">
        <v>5202.24</v>
      </c>
      <c r="E9" s="26">
        <v>5250.0199999999995</v>
      </c>
      <c r="F9" s="26">
        <v>9737.19</v>
      </c>
      <c r="G9" s="26">
        <v>8283.2899999999991</v>
      </c>
      <c r="H9" s="26">
        <v>13793.77</v>
      </c>
      <c r="I9" s="26">
        <v>10000.6</v>
      </c>
      <c r="J9" s="26">
        <v>8324.630000000001</v>
      </c>
      <c r="K9" s="26">
        <v>7607.01</v>
      </c>
      <c r="L9" s="26">
        <v>11657.730000000001</v>
      </c>
      <c r="M9" s="26">
        <v>19630.77</v>
      </c>
      <c r="N9" s="26">
        <v>18719.05</v>
      </c>
      <c r="O9" s="26">
        <v>16158.34</v>
      </c>
      <c r="P9" s="39">
        <v>18402.09</v>
      </c>
      <c r="Q9" s="27">
        <f t="shared" si="0"/>
        <v>0.13886017994422695</v>
      </c>
      <c r="S9" s="220">
        <f t="shared" si="2"/>
        <v>0.13394258159227682</v>
      </c>
      <c r="T9" s="214">
        <f t="shared" si="1"/>
        <v>0.16324928611731973</v>
      </c>
      <c r="U9" s="214">
        <f t="shared" si="3"/>
        <v>0.17258632991919734</v>
      </c>
      <c r="V9" s="214">
        <f t="shared" si="4"/>
        <v>0.29149251223456768</v>
      </c>
      <c r="W9" s="214">
        <f t="shared" si="5"/>
        <v>0.36049215992443007</v>
      </c>
      <c r="X9" s="214">
        <f t="shared" si="6"/>
        <v>0.30155270472835111</v>
      </c>
      <c r="Y9" s="214">
        <f t="shared" si="7"/>
        <v>0.25745021307946386</v>
      </c>
      <c r="Z9" s="219">
        <f t="shared" si="8"/>
        <v>0.30001222737039801</v>
      </c>
    </row>
    <row r="10" spans="1:26" ht="20.100000000000001" customHeight="1">
      <c r="A10" s="16" t="s">
        <v>36</v>
      </c>
      <c r="B10" s="17">
        <v>1156.73</v>
      </c>
      <c r="C10" s="26">
        <v>1755.3799999999999</v>
      </c>
      <c r="D10" s="26">
        <v>2049.1799999999998</v>
      </c>
      <c r="E10" s="26">
        <v>3594.36</v>
      </c>
      <c r="F10" s="26">
        <v>2098.2800000000002</v>
      </c>
      <c r="G10" s="26">
        <v>2393.5800000000004</v>
      </c>
      <c r="H10" s="26">
        <v>3041.6600000000003</v>
      </c>
      <c r="I10" s="26">
        <v>2504.34</v>
      </c>
      <c r="J10" s="26">
        <v>2181.33</v>
      </c>
      <c r="K10" s="26">
        <v>2058</v>
      </c>
      <c r="L10" s="26">
        <v>1845.53</v>
      </c>
      <c r="M10" s="26">
        <v>1975.2000000000003</v>
      </c>
      <c r="N10" s="26">
        <v>2877.4200000000005</v>
      </c>
      <c r="O10" s="26">
        <v>3443.68</v>
      </c>
      <c r="P10" s="39">
        <v>2998.7599999999998</v>
      </c>
      <c r="Q10" s="27">
        <f t="shared" si="0"/>
        <v>-0.12919899642243185</v>
      </c>
      <c r="S10" s="220">
        <f t="shared" si="2"/>
        <v>1.6065404374643235E-2</v>
      </c>
      <c r="T10" s="214">
        <f t="shared" si="1"/>
        <v>4.7173312326949109E-2</v>
      </c>
      <c r="U10" s="214">
        <f t="shared" si="3"/>
        <v>4.6691494683680987E-2</v>
      </c>
      <c r="V10" s="214">
        <f t="shared" si="4"/>
        <v>4.6146048682227297E-2</v>
      </c>
      <c r="W10" s="214">
        <f t="shared" si="5"/>
        <v>3.6271838256101745E-2</v>
      </c>
      <c r="X10" s="214">
        <f t="shared" si="6"/>
        <v>4.6353515997844562E-2</v>
      </c>
      <c r="Y10" s="214">
        <f t="shared" si="7"/>
        <v>5.4868021701331204E-2</v>
      </c>
      <c r="Z10" s="219">
        <f t="shared" si="8"/>
        <v>4.8889265673043372E-2</v>
      </c>
    </row>
    <row r="11" spans="1:26" ht="20.100000000000001" customHeight="1">
      <c r="A11" s="16" t="s">
        <v>34</v>
      </c>
      <c r="B11" s="17">
        <v>151.66</v>
      </c>
      <c r="C11" s="26">
        <v>56.459999999999994</v>
      </c>
      <c r="D11" s="26">
        <v>132.54000000000002</v>
      </c>
      <c r="E11" s="26">
        <v>287.33000000000004</v>
      </c>
      <c r="F11" s="26">
        <v>173.48</v>
      </c>
      <c r="G11" s="26">
        <v>319.42</v>
      </c>
      <c r="H11" s="26">
        <v>89.83</v>
      </c>
      <c r="I11" s="26">
        <v>54.489999999999995</v>
      </c>
      <c r="J11" s="26">
        <v>835.43</v>
      </c>
      <c r="K11" s="26">
        <v>60.54</v>
      </c>
      <c r="L11" s="26">
        <v>36.89</v>
      </c>
      <c r="M11" s="26">
        <v>199.13000000000002</v>
      </c>
      <c r="N11" s="26">
        <v>105.47000000000001</v>
      </c>
      <c r="O11" s="26">
        <v>63.29</v>
      </c>
      <c r="P11" s="39">
        <v>28.87</v>
      </c>
      <c r="Q11" s="27">
        <f t="shared" si="0"/>
        <v>-0.54384578922420612</v>
      </c>
      <c r="S11" s="220">
        <f t="shared" si="2"/>
        <v>2.1063508575539609E-3</v>
      </c>
      <c r="T11" s="214">
        <f t="shared" si="1"/>
        <v>6.2952144584572404E-3</v>
      </c>
      <c r="U11" s="214">
        <f t="shared" si="3"/>
        <v>1.3735194791788371E-3</v>
      </c>
      <c r="V11" s="214">
        <f t="shared" si="4"/>
        <v>9.2240588659483461E-4</v>
      </c>
      <c r="W11" s="214">
        <f t="shared" si="5"/>
        <v>3.6567492668780578E-3</v>
      </c>
      <c r="X11" s="214">
        <f t="shared" si="6"/>
        <v>1.6990586470840773E-3</v>
      </c>
      <c r="Y11" s="214">
        <f t="shared" si="7"/>
        <v>1.0083971488283616E-3</v>
      </c>
      <c r="Z11" s="219">
        <f t="shared" si="8"/>
        <v>4.7067224452132289E-4</v>
      </c>
    </row>
    <row r="12" spans="1:26" ht="20.100000000000001" customHeight="1">
      <c r="A12" s="16" t="s">
        <v>35</v>
      </c>
      <c r="B12" s="17">
        <v>58.010000000000005</v>
      </c>
      <c r="C12" s="26">
        <v>21.46</v>
      </c>
      <c r="D12" s="26">
        <v>19.28</v>
      </c>
      <c r="E12" s="26">
        <v>57.43</v>
      </c>
      <c r="F12" s="26">
        <v>23.92</v>
      </c>
      <c r="G12" s="26">
        <v>36.08</v>
      </c>
      <c r="H12" s="26">
        <v>25.43</v>
      </c>
      <c r="I12" s="26">
        <v>7.29</v>
      </c>
      <c r="J12" s="26">
        <v>20.89</v>
      </c>
      <c r="K12" s="26">
        <v>1.53</v>
      </c>
      <c r="L12" s="26">
        <v>27.54</v>
      </c>
      <c r="M12" s="26">
        <v>22.119999999999997</v>
      </c>
      <c r="N12" s="26">
        <v>19.59</v>
      </c>
      <c r="O12" s="26">
        <v>13.620000000000001</v>
      </c>
      <c r="P12" s="39">
        <v>17.189999999999998</v>
      </c>
      <c r="Q12" s="27">
        <f t="shared" si="0"/>
        <v>0.26211453744493368</v>
      </c>
      <c r="S12" s="220">
        <f t="shared" si="2"/>
        <v>8.0567989744629611E-4</v>
      </c>
      <c r="T12" s="214">
        <f t="shared" si="1"/>
        <v>7.1107425227329916E-4</v>
      </c>
      <c r="U12" s="214">
        <f t="shared" si="3"/>
        <v>3.4712335697780326E-5</v>
      </c>
      <c r="V12" s="214">
        <f t="shared" si="4"/>
        <v>6.8861637616757232E-4</v>
      </c>
      <c r="W12" s="214">
        <f t="shared" si="5"/>
        <v>4.0620345394135803E-4</v>
      </c>
      <c r="X12" s="214">
        <f t="shared" si="6"/>
        <v>3.1558318855008123E-4</v>
      </c>
      <c r="Y12" s="214">
        <f t="shared" si="7"/>
        <v>2.1700693896416947E-4</v>
      </c>
      <c r="Z12" s="219">
        <f t="shared" si="8"/>
        <v>2.802513295227412E-4</v>
      </c>
    </row>
    <row r="13" spans="1:26" ht="20.100000000000001" customHeight="1">
      <c r="A13" s="16" t="s">
        <v>147</v>
      </c>
      <c r="B13" s="17">
        <v>4.99</v>
      </c>
      <c r="C13" s="26"/>
      <c r="D13" s="26">
        <v>15.77</v>
      </c>
      <c r="E13" s="26"/>
      <c r="F13" s="26">
        <v>34.590000000000003</v>
      </c>
      <c r="G13" s="26">
        <v>3.49</v>
      </c>
      <c r="H13" s="26"/>
      <c r="I13" s="26">
        <v>7.39</v>
      </c>
      <c r="J13" s="26">
        <v>7.92</v>
      </c>
      <c r="K13" s="26">
        <v>4.32</v>
      </c>
      <c r="L13" s="26">
        <v>3.52</v>
      </c>
      <c r="M13" s="26">
        <v>31.26</v>
      </c>
      <c r="N13" s="26">
        <v>2.33</v>
      </c>
      <c r="O13" s="26"/>
      <c r="P13" s="39">
        <v>390.28</v>
      </c>
      <c r="Q13" s="27"/>
      <c r="S13" s="220">
        <f t="shared" si="2"/>
        <v>6.9304304227840334E-5</v>
      </c>
      <c r="T13" s="214">
        <f t="shared" si="1"/>
        <v>6.8781849790294195E-5</v>
      </c>
      <c r="U13" s="214">
        <f t="shared" si="3"/>
        <v>9.8011300793732689E-5</v>
      </c>
      <c r="V13" s="214">
        <f t="shared" si="4"/>
        <v>8.8014874513792831E-5</v>
      </c>
      <c r="W13" s="214">
        <f t="shared" si="5"/>
        <v>5.740470149279771E-4</v>
      </c>
      <c r="X13" s="214">
        <f t="shared" si="6"/>
        <v>3.7534907060831512E-5</v>
      </c>
      <c r="Y13" s="214">
        <f t="shared" si="7"/>
        <v>0</v>
      </c>
      <c r="Z13" s="219">
        <f t="shared" si="8"/>
        <v>6.3627974919217836E-3</v>
      </c>
    </row>
    <row r="14" spans="1:26" ht="20.100000000000001" customHeight="1">
      <c r="A14" s="16" t="s">
        <v>38</v>
      </c>
      <c r="B14" s="17">
        <v>53.87</v>
      </c>
      <c r="C14" s="26"/>
      <c r="D14" s="26">
        <v>0.02</v>
      </c>
      <c r="E14" s="26">
        <v>0.02</v>
      </c>
      <c r="F14" s="26"/>
      <c r="G14" s="26">
        <v>0.06</v>
      </c>
      <c r="H14" s="26">
        <v>0.02</v>
      </c>
      <c r="I14" s="26">
        <v>3.78</v>
      </c>
      <c r="J14" s="26">
        <v>10.18</v>
      </c>
      <c r="K14" s="26">
        <v>4.2399999999999993</v>
      </c>
      <c r="L14" s="26">
        <v>31.509999999999998</v>
      </c>
      <c r="M14" s="26">
        <v>0.31</v>
      </c>
      <c r="N14" s="26">
        <v>6.33</v>
      </c>
      <c r="O14" s="26">
        <v>21.91</v>
      </c>
      <c r="P14" s="39">
        <v>56.339999999999989</v>
      </c>
      <c r="Q14" s="27">
        <f t="shared" si="0"/>
        <v>1.5714285714285712</v>
      </c>
      <c r="S14" s="220">
        <f t="shared" si="2"/>
        <v>7.4818093562199566E-4</v>
      </c>
      <c r="T14" s="214">
        <f t="shared" si="1"/>
        <v>1.1824959849334243E-6</v>
      </c>
      <c r="U14" s="214">
        <f t="shared" si="3"/>
        <v>9.6196276704959847E-5</v>
      </c>
      <c r="V14" s="214">
        <f t="shared" si="4"/>
        <v>7.8788315225273068E-4</v>
      </c>
      <c r="W14" s="214">
        <f t="shared" si="5"/>
        <v>5.6927247161763565E-6</v>
      </c>
      <c r="X14" s="214">
        <f t="shared" si="6"/>
        <v>1.0197251574895428E-4</v>
      </c>
      <c r="Y14" s="214">
        <f t="shared" si="7"/>
        <v>3.4909119182855748E-4</v>
      </c>
      <c r="Z14" s="219">
        <f t="shared" si="8"/>
        <v>9.1852006429966491E-4</v>
      </c>
    </row>
    <row r="15" spans="1:26" ht="20.100000000000001" customHeight="1" thickBot="1">
      <c r="A15" s="19" t="s">
        <v>70</v>
      </c>
      <c r="B15" s="98">
        <f t="shared" ref="B15:P15" si="9">B16-SUM(B7:B14)</f>
        <v>87.279999999998836</v>
      </c>
      <c r="C15" s="30">
        <f t="shared" si="9"/>
        <v>312.33000000000175</v>
      </c>
      <c r="D15" s="30">
        <f t="shared" si="9"/>
        <v>1091.2800000000134</v>
      </c>
      <c r="E15" s="30">
        <f t="shared" si="9"/>
        <v>720.26000000000204</v>
      </c>
      <c r="F15" s="30">
        <f t="shared" si="9"/>
        <v>390.48000000001048</v>
      </c>
      <c r="G15" s="30">
        <f t="shared" si="9"/>
        <v>111.43000000000757</v>
      </c>
      <c r="H15" s="30">
        <f t="shared" si="9"/>
        <v>119.11000000000786</v>
      </c>
      <c r="I15" s="30">
        <f t="shared" si="9"/>
        <v>81.350000000005821</v>
      </c>
      <c r="J15" s="30">
        <f t="shared" si="9"/>
        <v>309.08000000000902</v>
      </c>
      <c r="K15" s="30">
        <f t="shared" si="9"/>
        <v>407.97000000001572</v>
      </c>
      <c r="L15" s="30">
        <f t="shared" si="9"/>
        <v>279.18000000000029</v>
      </c>
      <c r="M15" s="30">
        <f t="shared" si="9"/>
        <v>121.1499999999869</v>
      </c>
      <c r="N15" s="30">
        <f t="shared" si="9"/>
        <v>139.9400000000096</v>
      </c>
      <c r="O15" s="30">
        <f t="shared" si="9"/>
        <v>201.4600000000064</v>
      </c>
      <c r="P15" s="41">
        <f t="shared" si="9"/>
        <v>71.380000000004657</v>
      </c>
      <c r="Q15" s="27">
        <f t="shared" si="0"/>
        <v>-0.6456864886329674</v>
      </c>
      <c r="S15" s="220">
        <f t="shared" si="2"/>
        <v>1.212200335271708E-3</v>
      </c>
      <c r="T15" s="214">
        <f t="shared" si="1"/>
        <v>2.1960921266856739E-3</v>
      </c>
      <c r="U15" s="214">
        <f t="shared" si="3"/>
        <v>9.2559422187084867E-3</v>
      </c>
      <c r="V15" s="214">
        <f t="shared" si="4"/>
        <v>6.9806797348752015E-3</v>
      </c>
      <c r="W15" s="214">
        <f t="shared" si="5"/>
        <v>2.2247535463377128E-3</v>
      </c>
      <c r="X15" s="214">
        <f t="shared" si="6"/>
        <v>2.2543497399541298E-3</v>
      </c>
      <c r="Y15" s="214">
        <f t="shared" si="7"/>
        <v>3.2098544731074133E-3</v>
      </c>
      <c r="Z15" s="219">
        <f t="shared" si="8"/>
        <v>1.1637195986814763E-3</v>
      </c>
    </row>
    <row r="16" spans="1:26" ht="26.25" customHeight="1" thickBot="1">
      <c r="A16" s="312" t="s">
        <v>43</v>
      </c>
      <c r="B16" s="232">
        <v>72001.3</v>
      </c>
      <c r="C16" s="233">
        <v>62129.729999999996</v>
      </c>
      <c r="D16" s="233">
        <v>57216.939999999995</v>
      </c>
      <c r="E16" s="233">
        <v>50836.05</v>
      </c>
      <c r="F16" s="233">
        <v>56979.880000000012</v>
      </c>
      <c r="G16" s="233">
        <v>50740.130000000005</v>
      </c>
      <c r="H16" s="233">
        <v>54895.070000000014</v>
      </c>
      <c r="I16" s="233">
        <v>47202.64</v>
      </c>
      <c r="J16" s="233">
        <v>42209.610000000008</v>
      </c>
      <c r="K16" s="233">
        <v>44076.550000000017</v>
      </c>
      <c r="L16" s="233">
        <v>39993.24</v>
      </c>
      <c r="M16" s="233">
        <v>54455.469999999987</v>
      </c>
      <c r="N16" s="233">
        <v>62075.55000000001</v>
      </c>
      <c r="O16" s="233">
        <v>62762.970000000008</v>
      </c>
      <c r="P16" s="235">
        <v>61337.8</v>
      </c>
      <c r="Q16" s="234">
        <f t="shared" si="0"/>
        <v>-2.2707179089836018E-2</v>
      </c>
      <c r="R16" s="2"/>
      <c r="S16" s="251">
        <f>SUM(S7:S15)</f>
        <v>0.99999999999999989</v>
      </c>
      <c r="T16" s="253">
        <f t="shared" ref="T16:Z16" si="10">SUM(T7:T15)</f>
        <v>1</v>
      </c>
      <c r="U16" s="253">
        <f t="shared" si="10"/>
        <v>1</v>
      </c>
      <c r="V16" s="253">
        <f t="shared" si="10"/>
        <v>1</v>
      </c>
      <c r="W16" s="253">
        <f t="shared" si="10"/>
        <v>1</v>
      </c>
      <c r="X16" s="253">
        <f t="shared" si="10"/>
        <v>0.99999999999999989</v>
      </c>
      <c r="Y16" s="253">
        <f t="shared" si="10"/>
        <v>1</v>
      </c>
      <c r="Z16" s="252">
        <f t="shared" si="10"/>
        <v>1.0000000000000002</v>
      </c>
    </row>
    <row r="17" spans="1:26" ht="19.5" customHeight="1" thickBot="1"/>
    <row r="18" spans="1:26" ht="15" customHeight="1">
      <c r="A18" s="495" t="s">
        <v>20</v>
      </c>
      <c r="B18" s="525">
        <v>1000</v>
      </c>
      <c r="C18" s="505"/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22"/>
      <c r="Q18" s="518" t="s">
        <v>165</v>
      </c>
      <c r="S18" s="504" t="s">
        <v>111</v>
      </c>
      <c r="T18" s="505"/>
      <c r="U18" s="505"/>
      <c r="V18" s="505"/>
      <c r="W18" s="505"/>
      <c r="X18" s="505"/>
      <c r="Y18" s="505"/>
      <c r="Z18" s="507"/>
    </row>
    <row r="19" spans="1:26" ht="15.75" customHeight="1">
      <c r="A19" s="512"/>
      <c r="B19" s="523" t="str">
        <f>B5</f>
        <v>jan - dez</v>
      </c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24"/>
      <c r="Q19" s="519"/>
      <c r="S19" s="508" t="s">
        <v>67</v>
      </c>
      <c r="T19" s="509"/>
      <c r="U19" s="509"/>
      <c r="V19" s="509"/>
      <c r="W19" s="509"/>
      <c r="X19" s="509"/>
      <c r="Y19" s="509"/>
      <c r="Z19" s="511"/>
    </row>
    <row r="20" spans="1:26" ht="21.75" customHeight="1" thickBot="1">
      <c r="A20" s="512"/>
      <c r="B20" s="61">
        <v>2010</v>
      </c>
      <c r="C20" s="62">
        <v>2011</v>
      </c>
      <c r="D20" s="62">
        <v>2012</v>
      </c>
      <c r="E20" s="62">
        <v>2013</v>
      </c>
      <c r="F20" s="62">
        <v>2014</v>
      </c>
      <c r="G20" s="62">
        <v>2015</v>
      </c>
      <c r="H20" s="62">
        <v>2016</v>
      </c>
      <c r="I20" s="62">
        <v>2017</v>
      </c>
      <c r="J20" s="62">
        <v>2018</v>
      </c>
      <c r="K20" s="62">
        <v>2019</v>
      </c>
      <c r="L20" s="62">
        <v>2020</v>
      </c>
      <c r="M20" s="62">
        <v>2021</v>
      </c>
      <c r="N20" s="62">
        <v>2022</v>
      </c>
      <c r="O20" s="62">
        <v>2023</v>
      </c>
      <c r="P20" s="94">
        <v>2024</v>
      </c>
      <c r="Q20" s="520"/>
      <c r="S20" s="65">
        <v>2010</v>
      </c>
      <c r="T20" s="62">
        <v>2015</v>
      </c>
      <c r="U20" s="62">
        <v>2019</v>
      </c>
      <c r="V20" s="62">
        <v>2020</v>
      </c>
      <c r="W20" s="62">
        <v>2021</v>
      </c>
      <c r="X20" s="62">
        <v>2022</v>
      </c>
      <c r="Y20" s="62">
        <v>2023</v>
      </c>
      <c r="Z20" s="250">
        <v>2024</v>
      </c>
    </row>
    <row r="21" spans="1:26">
      <c r="A21" s="16" t="s">
        <v>30</v>
      </c>
      <c r="B21" s="17">
        <v>9747.5550000000003</v>
      </c>
      <c r="C21" s="26">
        <v>11478.688999999998</v>
      </c>
      <c r="D21" s="26">
        <v>12423.022999999999</v>
      </c>
      <c r="E21" s="26">
        <v>11585.572</v>
      </c>
      <c r="F21" s="26">
        <v>11929.312999999998</v>
      </c>
      <c r="G21" s="26">
        <v>14745.913</v>
      </c>
      <c r="H21" s="26">
        <v>12188.444</v>
      </c>
      <c r="I21" s="26">
        <v>12036.582999999999</v>
      </c>
      <c r="J21" s="26">
        <v>14414.431999999999</v>
      </c>
      <c r="K21" s="26">
        <v>14671.953</v>
      </c>
      <c r="L21" s="26">
        <v>10710.043</v>
      </c>
      <c r="M21" s="26">
        <v>14197.726000000001</v>
      </c>
      <c r="N21" s="26">
        <v>20873.082000000002</v>
      </c>
      <c r="O21" s="26">
        <v>23575.17</v>
      </c>
      <c r="P21" s="39">
        <v>20368.577000000001</v>
      </c>
      <c r="Q21" s="24">
        <f t="shared" ref="Q21:Q30" si="11">(P21-O21)/O21</f>
        <v>-0.13601568938845393</v>
      </c>
      <c r="S21" s="220">
        <f>B21/$B$30</f>
        <v>0.4526933792103382</v>
      </c>
      <c r="T21" s="214">
        <f t="shared" ref="T21:T29" si="12">G21/$G$30</f>
        <v>0.59762149618216664</v>
      </c>
      <c r="U21" s="214">
        <f>K21/$K$30</f>
        <v>0.61229668623821654</v>
      </c>
      <c r="V21" s="214">
        <f>L21/$L$30</f>
        <v>0.60076715020655413</v>
      </c>
      <c r="W21" s="214">
        <f>M21/$M$30</f>
        <v>0.55541502348001892</v>
      </c>
      <c r="X21" s="214">
        <f>N21/$N$30</f>
        <v>0.62429254425713698</v>
      </c>
      <c r="Y21" s="214">
        <f>O21/$O$30</f>
        <v>0.6515662655663792</v>
      </c>
      <c r="Z21" s="219">
        <f>P21/$P$30</f>
        <v>0.63922751693569146</v>
      </c>
    </row>
    <row r="22" spans="1:26" ht="20.100000000000001" customHeight="1">
      <c r="A22" s="16" t="s">
        <v>97</v>
      </c>
      <c r="B22" s="17">
        <v>9113.2079999999987</v>
      </c>
      <c r="C22" s="26">
        <v>6939.7960000000003</v>
      </c>
      <c r="D22" s="26">
        <v>6101.2610000000004</v>
      </c>
      <c r="E22" s="26">
        <v>5713.9180000000006</v>
      </c>
      <c r="F22" s="26">
        <v>6921.473</v>
      </c>
      <c r="G22" s="26">
        <v>5402.7209999999995</v>
      </c>
      <c r="H22" s="26">
        <v>5407.5159999999996</v>
      </c>
      <c r="I22" s="26">
        <v>4881.1719999999996</v>
      </c>
      <c r="J22" s="26">
        <v>4052.8930000000005</v>
      </c>
      <c r="K22" s="26">
        <v>5149.866</v>
      </c>
      <c r="L22" s="26">
        <v>3787.8410000000003</v>
      </c>
      <c r="M22" s="26">
        <v>5537.0680000000002</v>
      </c>
      <c r="N22" s="26">
        <v>7136.3290000000006</v>
      </c>
      <c r="O22" s="26">
        <v>6683.0820000000003</v>
      </c>
      <c r="P22" s="39">
        <v>5581.9070000000002</v>
      </c>
      <c r="Q22" s="27">
        <f t="shared" si="11"/>
        <v>-0.16477053551041274</v>
      </c>
      <c r="S22" s="220">
        <f t="shared" ref="S22:S29" si="13">B22/$B$30</f>
        <v>0.42323320309212792</v>
      </c>
      <c r="T22" s="214">
        <f t="shared" si="12"/>
        <v>0.2189611594395553</v>
      </c>
      <c r="U22" s="214">
        <f t="shared" ref="U22:U29" si="14">K22/$K$30</f>
        <v>0.21491657493524272</v>
      </c>
      <c r="V22" s="214">
        <f t="shared" ref="V22:V29" si="15">L22/$L$30</f>
        <v>0.21247444506110241</v>
      </c>
      <c r="W22" s="214">
        <f t="shared" ref="W22:W29" si="16">M22/$M$30</f>
        <v>0.21661009328046349</v>
      </c>
      <c r="X22" s="214">
        <f t="shared" ref="X22:X29" si="17">N22/$N$30</f>
        <v>0.21344030498543484</v>
      </c>
      <c r="Y22" s="214">
        <f t="shared" ref="Y22:Y29" si="18">O22/$O$30</f>
        <v>0.18470580620262289</v>
      </c>
      <c r="Z22" s="219">
        <f t="shared" ref="Z22:Z29" si="19">P22/$P$30</f>
        <v>0.17517711479677517</v>
      </c>
    </row>
    <row r="23" spans="1:26" ht="20.100000000000001" customHeight="1">
      <c r="A23" s="16" t="s">
        <v>40</v>
      </c>
      <c r="B23" s="17">
        <v>1873.2330000000002</v>
      </c>
      <c r="C23" s="26">
        <v>1790.4250000000002</v>
      </c>
      <c r="D23" s="26">
        <v>1636.8530000000001</v>
      </c>
      <c r="E23" s="26">
        <v>1599.4890000000003</v>
      </c>
      <c r="F23" s="26">
        <v>3524.2860000000001</v>
      </c>
      <c r="G23" s="26">
        <v>2576.011</v>
      </c>
      <c r="H23" s="26">
        <v>3755.7039999999997</v>
      </c>
      <c r="I23" s="26">
        <v>4171.6790000000001</v>
      </c>
      <c r="J23" s="26">
        <v>4121.9889999999996</v>
      </c>
      <c r="K23" s="26">
        <v>2862.5340000000001</v>
      </c>
      <c r="L23" s="26">
        <v>2379.8070000000002</v>
      </c>
      <c r="M23" s="26">
        <v>4197.9129999999996</v>
      </c>
      <c r="N23" s="26">
        <v>3549.6920000000005</v>
      </c>
      <c r="O23" s="26">
        <v>3731.6200000000003</v>
      </c>
      <c r="P23" s="39">
        <v>4172.424</v>
      </c>
      <c r="Q23" s="27">
        <f t="shared" si="11"/>
        <v>0.11812671172305851</v>
      </c>
      <c r="S23" s="220">
        <f t="shared" si="13"/>
        <v>8.699619307798924E-2</v>
      </c>
      <c r="T23" s="214">
        <f t="shared" si="12"/>
        <v>0.10440042254431578</v>
      </c>
      <c r="U23" s="214">
        <f t="shared" si="14"/>
        <v>0.11946058458912914</v>
      </c>
      <c r="V23" s="214">
        <f t="shared" si="15"/>
        <v>0.13349244904353877</v>
      </c>
      <c r="W23" s="214">
        <f t="shared" si="16"/>
        <v>0.16422235134429813</v>
      </c>
      <c r="X23" s="214">
        <f t="shared" si="17"/>
        <v>0.10616765890198702</v>
      </c>
      <c r="Y23" s="214">
        <f t="shared" si="18"/>
        <v>0.10313383563778383</v>
      </c>
      <c r="Z23" s="219">
        <f t="shared" si="19"/>
        <v>0.13094327763411678</v>
      </c>
    </row>
    <row r="24" spans="1:26" ht="20.100000000000001" customHeight="1">
      <c r="A24" s="16" t="s">
        <v>36</v>
      </c>
      <c r="B24" s="17">
        <v>230.33799999999999</v>
      </c>
      <c r="C24" s="26">
        <v>320.56700000000001</v>
      </c>
      <c r="D24" s="26">
        <v>459.23099999999999</v>
      </c>
      <c r="E24" s="26">
        <v>839.24</v>
      </c>
      <c r="F24" s="26">
        <v>817.48200000000008</v>
      </c>
      <c r="G24" s="26">
        <v>905.47799999999995</v>
      </c>
      <c r="H24" s="26">
        <v>792.59699999999998</v>
      </c>
      <c r="I24" s="26">
        <v>617.28800000000001</v>
      </c>
      <c r="J24" s="26">
        <v>664.47699999999998</v>
      </c>
      <c r="K24" s="26">
        <v>411.96700000000004</v>
      </c>
      <c r="L24" s="26">
        <v>324.30199999999996</v>
      </c>
      <c r="M24" s="26">
        <v>818.58200000000011</v>
      </c>
      <c r="N24" s="26">
        <v>1046.366</v>
      </c>
      <c r="O24" s="26">
        <v>1166.8029999999999</v>
      </c>
      <c r="P24" s="39">
        <v>976.65599999999995</v>
      </c>
      <c r="Q24" s="27">
        <f t="shared" si="11"/>
        <v>-0.16296409933810588</v>
      </c>
      <c r="S24" s="220">
        <f t="shared" si="13"/>
        <v>1.0697296663681391E-2</v>
      </c>
      <c r="T24" s="214">
        <f t="shared" si="12"/>
        <v>3.6697159214219954E-2</v>
      </c>
      <c r="U24" s="214">
        <f t="shared" si="14"/>
        <v>1.7192396195618905E-2</v>
      </c>
      <c r="V24" s="214">
        <f t="shared" si="15"/>
        <v>1.8191335772067947E-2</v>
      </c>
      <c r="W24" s="214">
        <f t="shared" si="16"/>
        <v>3.2022926822951853E-2</v>
      </c>
      <c r="X24" s="214">
        <f t="shared" si="17"/>
        <v>3.1295737369506013E-2</v>
      </c>
      <c r="Y24" s="214">
        <f t="shared" si="18"/>
        <v>3.2247889341270833E-2</v>
      </c>
      <c r="Z24" s="219">
        <f t="shared" si="19"/>
        <v>3.0650417541703803E-2</v>
      </c>
    </row>
    <row r="25" spans="1:26" ht="20.100000000000001" customHeight="1">
      <c r="A25" s="16" t="s">
        <v>34</v>
      </c>
      <c r="B25" s="17">
        <v>211.923</v>
      </c>
      <c r="C25" s="26">
        <v>76.102999999999994</v>
      </c>
      <c r="D25" s="26">
        <v>308.49099999999999</v>
      </c>
      <c r="E25" s="26">
        <v>257.35500000000002</v>
      </c>
      <c r="F25" s="26">
        <v>459.73200000000003</v>
      </c>
      <c r="G25" s="26">
        <v>707.00200000000007</v>
      </c>
      <c r="H25" s="26">
        <v>530.73099999999999</v>
      </c>
      <c r="I25" s="26">
        <v>475.58</v>
      </c>
      <c r="J25" s="26">
        <v>271.755</v>
      </c>
      <c r="K25" s="26">
        <v>230.369</v>
      </c>
      <c r="L25" s="26">
        <v>83.994</v>
      </c>
      <c r="M25" s="26">
        <v>515.90300000000002</v>
      </c>
      <c r="N25" s="26">
        <v>309.613</v>
      </c>
      <c r="O25" s="26">
        <v>290.34700000000004</v>
      </c>
      <c r="P25" s="39">
        <v>163.583</v>
      </c>
      <c r="Q25" s="27">
        <f t="shared" si="11"/>
        <v>-0.43659483307903996</v>
      </c>
      <c r="S25" s="220">
        <f t="shared" si="13"/>
        <v>9.8420720890923415E-3</v>
      </c>
      <c r="T25" s="214">
        <f t="shared" si="12"/>
        <v>2.8653335540755207E-2</v>
      </c>
      <c r="U25" s="214">
        <f t="shared" si="14"/>
        <v>9.6138649920710431E-3</v>
      </c>
      <c r="V25" s="214">
        <f t="shared" si="15"/>
        <v>4.7115437365143455E-3</v>
      </c>
      <c r="W25" s="214">
        <f t="shared" si="16"/>
        <v>2.0182124719015725E-2</v>
      </c>
      <c r="X25" s="214">
        <f t="shared" si="17"/>
        <v>9.2602083154315652E-3</v>
      </c>
      <c r="Y25" s="214">
        <f t="shared" si="18"/>
        <v>8.0245576387530416E-3</v>
      </c>
      <c r="Z25" s="219">
        <f t="shared" si="19"/>
        <v>5.1337290230383404E-3</v>
      </c>
    </row>
    <row r="26" spans="1:26" ht="20.100000000000001" customHeight="1">
      <c r="A26" s="16" t="s">
        <v>35</v>
      </c>
      <c r="B26" s="17">
        <v>167.55</v>
      </c>
      <c r="C26" s="26">
        <v>69.265000000000001</v>
      </c>
      <c r="D26" s="26">
        <v>72.575999999999993</v>
      </c>
      <c r="E26" s="26">
        <v>134.94399999999999</v>
      </c>
      <c r="F26" s="26">
        <v>97.733000000000004</v>
      </c>
      <c r="G26" s="26">
        <v>117.74300000000001</v>
      </c>
      <c r="H26" s="26">
        <v>84.064999999999998</v>
      </c>
      <c r="I26" s="26">
        <v>43.718000000000004</v>
      </c>
      <c r="J26" s="26">
        <v>63.014000000000003</v>
      </c>
      <c r="K26" s="26">
        <v>0.32</v>
      </c>
      <c r="L26" s="26">
        <v>12.305</v>
      </c>
      <c r="M26" s="26">
        <v>11.587</v>
      </c>
      <c r="N26" s="26">
        <v>18.055999999999997</v>
      </c>
      <c r="O26" s="26">
        <v>62.238</v>
      </c>
      <c r="P26" s="39">
        <v>144.18600000000001</v>
      </c>
      <c r="Q26" s="27">
        <f t="shared" si="11"/>
        <v>1.3166875542273211</v>
      </c>
      <c r="S26" s="220">
        <f t="shared" si="13"/>
        <v>7.7813129227475158E-3</v>
      </c>
      <c r="T26" s="214">
        <f t="shared" si="12"/>
        <v>4.7718813901164924E-3</v>
      </c>
      <c r="U26" s="214">
        <f t="shared" si="14"/>
        <v>1.3354387080999326E-5</v>
      </c>
      <c r="V26" s="214">
        <f t="shared" si="15"/>
        <v>6.9023437004796793E-4</v>
      </c>
      <c r="W26" s="214">
        <f t="shared" si="16"/>
        <v>4.5328342560371846E-4</v>
      </c>
      <c r="X26" s="214">
        <f t="shared" si="17"/>
        <v>5.4003650151457567E-4</v>
      </c>
      <c r="Y26" s="214">
        <f t="shared" si="18"/>
        <v>1.7201225372423746E-3</v>
      </c>
      <c r="Z26" s="219">
        <f t="shared" si="19"/>
        <v>4.5249925292714169E-3</v>
      </c>
    </row>
    <row r="27" spans="1:26" ht="20.100000000000001" customHeight="1">
      <c r="A27" s="16" t="s">
        <v>147</v>
      </c>
      <c r="B27" s="17">
        <v>3.101</v>
      </c>
      <c r="C27" s="26"/>
      <c r="D27" s="26">
        <v>5.1639999999999997</v>
      </c>
      <c r="E27" s="26"/>
      <c r="F27" s="26">
        <v>7.2839999999999998</v>
      </c>
      <c r="G27" s="26">
        <v>13.523999999999999</v>
      </c>
      <c r="H27" s="26"/>
      <c r="I27" s="26">
        <v>4.8390000000000004</v>
      </c>
      <c r="J27" s="26">
        <v>3.3860000000000001</v>
      </c>
      <c r="K27" s="26">
        <v>2.8380000000000001</v>
      </c>
      <c r="L27" s="26">
        <v>5.35</v>
      </c>
      <c r="M27" s="26">
        <v>15.006</v>
      </c>
      <c r="N27" s="26">
        <v>7.4710000000000001</v>
      </c>
      <c r="O27" s="26"/>
      <c r="P27" s="39">
        <v>116.538</v>
      </c>
      <c r="Q27" s="27"/>
      <c r="S27" s="220">
        <f t="shared" si="13"/>
        <v>1.4401582437147147E-4</v>
      </c>
      <c r="T27" s="214">
        <f t="shared" si="12"/>
        <v>5.4809987786904896E-4</v>
      </c>
      <c r="U27" s="214">
        <f t="shared" si="14"/>
        <v>1.1843672042461278E-4</v>
      </c>
      <c r="V27" s="214">
        <f t="shared" si="15"/>
        <v>3.0010190002085563E-4</v>
      </c>
      <c r="W27" s="214">
        <f t="shared" si="16"/>
        <v>5.8703470135577798E-4</v>
      </c>
      <c r="X27" s="214">
        <f t="shared" si="17"/>
        <v>2.234499724642997E-4</v>
      </c>
      <c r="Y27" s="214">
        <f t="shared" si="18"/>
        <v>0</v>
      </c>
      <c r="Z27" s="219">
        <f t="shared" si="19"/>
        <v>3.657314714162487E-3</v>
      </c>
    </row>
    <row r="28" spans="1:26" ht="20.100000000000001" customHeight="1">
      <c r="A28" s="16" t="s">
        <v>38</v>
      </c>
      <c r="B28" s="17">
        <v>15.531000000000001</v>
      </c>
      <c r="C28" s="26"/>
      <c r="D28" s="26">
        <v>5.1999999999999998E-2</v>
      </c>
      <c r="E28" s="26">
        <v>0.106</v>
      </c>
      <c r="F28" s="26"/>
      <c r="G28" s="26">
        <v>0.35199999999999998</v>
      </c>
      <c r="H28" s="26">
        <v>9.2999999999999999E-2</v>
      </c>
      <c r="I28" s="26">
        <v>5.9349999999999996</v>
      </c>
      <c r="J28" s="26">
        <v>16.837000000000003</v>
      </c>
      <c r="K28" s="26">
        <v>7.7489999999999997</v>
      </c>
      <c r="L28" s="26">
        <v>167.61999999999998</v>
      </c>
      <c r="M28" s="26">
        <v>1.014</v>
      </c>
      <c r="N28" s="26">
        <v>16.971</v>
      </c>
      <c r="O28" s="26">
        <v>38.877000000000002</v>
      </c>
      <c r="P28" s="39">
        <v>96.33</v>
      </c>
      <c r="Q28" s="27">
        <f t="shared" si="11"/>
        <v>1.4778146461918356</v>
      </c>
      <c r="S28" s="220">
        <f t="shared" si="13"/>
        <v>7.2128660700203915E-4</v>
      </c>
      <c r="T28" s="214">
        <f t="shared" si="12"/>
        <v>1.4265835330516505E-5</v>
      </c>
      <c r="U28" s="214">
        <f t="shared" si="14"/>
        <v>3.2338482965832427E-4</v>
      </c>
      <c r="V28" s="214">
        <f t="shared" si="15"/>
        <v>9.4024449498123028E-3</v>
      </c>
      <c r="W28" s="214">
        <f t="shared" si="16"/>
        <v>3.9667678740154533E-5</v>
      </c>
      <c r="X28" s="214">
        <f t="shared" si="17"/>
        <v>5.0758526070025843E-4</v>
      </c>
      <c r="Y28" s="214">
        <f t="shared" si="18"/>
        <v>1.0744754632277997E-3</v>
      </c>
      <c r="Z28" s="219">
        <f t="shared" si="19"/>
        <v>3.023126588883217E-3</v>
      </c>
    </row>
    <row r="29" spans="1:26" ht="20.100000000000001" customHeight="1" thickBot="1">
      <c r="A29" s="19" t="s">
        <v>70</v>
      </c>
      <c r="B29" s="98">
        <f t="shared" ref="B29:P29" si="20">B30-SUM(B21:B28)</f>
        <v>169.91700000000492</v>
      </c>
      <c r="C29" s="30">
        <f t="shared" si="20"/>
        <v>593.42900000000736</v>
      </c>
      <c r="D29" s="30">
        <f t="shared" si="20"/>
        <v>1033.6140000000087</v>
      </c>
      <c r="E29" s="30">
        <f t="shared" si="20"/>
        <v>532.81599999999526</v>
      </c>
      <c r="F29" s="30">
        <f t="shared" si="20"/>
        <v>348.78899999999703</v>
      </c>
      <c r="G29" s="30">
        <f t="shared" si="20"/>
        <v>205.59100000000399</v>
      </c>
      <c r="H29" s="30">
        <f t="shared" si="20"/>
        <v>320.7960000000021</v>
      </c>
      <c r="I29" s="30">
        <f t="shared" si="20"/>
        <v>362.27699999999822</v>
      </c>
      <c r="J29" s="30">
        <f t="shared" si="20"/>
        <v>251.54600000000573</v>
      </c>
      <c r="K29" s="30">
        <f t="shared" si="20"/>
        <v>624.5669999999991</v>
      </c>
      <c r="L29" s="30">
        <f t="shared" si="20"/>
        <v>356.0160000000069</v>
      </c>
      <c r="M29" s="30">
        <f t="shared" si="20"/>
        <v>267.57399999999689</v>
      </c>
      <c r="N29" s="30">
        <f t="shared" si="20"/>
        <v>477.19700000000012</v>
      </c>
      <c r="O29" s="30">
        <f t="shared" si="20"/>
        <v>634.16900000000169</v>
      </c>
      <c r="P29" s="41">
        <f t="shared" si="20"/>
        <v>244.16099999999642</v>
      </c>
      <c r="Q29" s="27">
        <f t="shared" si="11"/>
        <v>-0.61499064129593883</v>
      </c>
      <c r="S29" s="220">
        <f t="shared" si="13"/>
        <v>7.891240512650121E-3</v>
      </c>
      <c r="T29" s="214">
        <f t="shared" si="12"/>
        <v>8.3321799756712386E-3</v>
      </c>
      <c r="U29" s="214">
        <f t="shared" si="14"/>
        <v>2.6064717112557794E-2</v>
      </c>
      <c r="V29" s="214">
        <f t="shared" si="15"/>
        <v>1.9970294960341497E-2</v>
      </c>
      <c r="W29" s="214">
        <f t="shared" si="16"/>
        <v>1.0467494547552253E-2</v>
      </c>
      <c r="X29" s="214">
        <f t="shared" si="17"/>
        <v>1.4272474435824717E-2</v>
      </c>
      <c r="Y29" s="214">
        <f t="shared" si="18"/>
        <v>1.752704761271992E-2</v>
      </c>
      <c r="Z29" s="219">
        <f t="shared" si="19"/>
        <v>7.662510236357359E-3</v>
      </c>
    </row>
    <row r="30" spans="1:26" ht="26.25" customHeight="1" thickBot="1">
      <c r="A30" s="312" t="s">
        <v>43</v>
      </c>
      <c r="B30" s="232">
        <v>21532.356</v>
      </c>
      <c r="C30" s="233">
        <v>21268.274000000005</v>
      </c>
      <c r="D30" s="233">
        <v>22040.265000000007</v>
      </c>
      <c r="E30" s="233">
        <v>20663.439999999999</v>
      </c>
      <c r="F30" s="233">
        <v>24106.091999999997</v>
      </c>
      <c r="G30" s="233">
        <v>24674.334999999999</v>
      </c>
      <c r="H30" s="233">
        <v>23079.946</v>
      </c>
      <c r="I30" s="233">
        <v>22599.071</v>
      </c>
      <c r="J30" s="233">
        <v>23860.329000000002</v>
      </c>
      <c r="K30" s="233">
        <v>23962.162999999997</v>
      </c>
      <c r="L30" s="233">
        <v>17827.278000000002</v>
      </c>
      <c r="M30" s="233">
        <v>25562.372999999996</v>
      </c>
      <c r="N30" s="233">
        <v>33434.776999999995</v>
      </c>
      <c r="O30" s="233">
        <v>36182.306000000004</v>
      </c>
      <c r="P30" s="235">
        <v>31864.361999999997</v>
      </c>
      <c r="Q30" s="234">
        <f t="shared" si="11"/>
        <v>-0.11933855183248979</v>
      </c>
      <c r="R30" s="2"/>
      <c r="S30" s="251">
        <f>SUM(S21:S29)</f>
        <v>1.0000000000000002</v>
      </c>
      <c r="T30" s="253">
        <f t="shared" ref="T30:Z30" si="21">SUM(T21:T29)</f>
        <v>1.0000000000000002</v>
      </c>
      <c r="U30" s="253">
        <f t="shared" si="21"/>
        <v>1.0000000000000002</v>
      </c>
      <c r="V30" s="253">
        <f t="shared" si="21"/>
        <v>1.0000000000000004</v>
      </c>
      <c r="W30" s="253">
        <f>SUM(W21:W29)</f>
        <v>1</v>
      </c>
      <c r="X30" s="253">
        <f>SUM(X21:X29)</f>
        <v>1.0000000000000002</v>
      </c>
      <c r="Y30" s="253">
        <f t="shared" si="21"/>
        <v>1</v>
      </c>
      <c r="Z30" s="252">
        <f t="shared" si="21"/>
        <v>1.0000000000000002</v>
      </c>
    </row>
    <row r="31" spans="1:26" ht="20.100000000000001" customHeight="1" thickBot="1"/>
    <row r="32" spans="1:26" ht="15" customHeight="1">
      <c r="A32" s="495" t="s">
        <v>20</v>
      </c>
      <c r="B32" s="525" t="s">
        <v>50</v>
      </c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  <c r="N32" s="505"/>
      <c r="O32" s="505"/>
      <c r="P32" s="522"/>
      <c r="Q32" s="518" t="s">
        <v>165</v>
      </c>
    </row>
    <row r="33" spans="1:17" ht="15.75" customHeight="1">
      <c r="A33" s="512"/>
      <c r="B33" s="523" t="str">
        <f>B19</f>
        <v>jan - dez</v>
      </c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24"/>
      <c r="Q33" s="519"/>
    </row>
    <row r="34" spans="1:17" ht="21.75" customHeight="1" thickBot="1">
      <c r="A34" s="512"/>
      <c r="B34" s="61">
        <v>2010</v>
      </c>
      <c r="C34" s="62">
        <v>2011</v>
      </c>
      <c r="D34" s="62">
        <v>2012</v>
      </c>
      <c r="E34" s="62">
        <v>2013</v>
      </c>
      <c r="F34" s="62">
        <v>2014</v>
      </c>
      <c r="G34" s="62">
        <v>2015</v>
      </c>
      <c r="H34" s="62">
        <v>2016</v>
      </c>
      <c r="I34" s="62">
        <v>2017</v>
      </c>
      <c r="J34" s="62">
        <v>2018</v>
      </c>
      <c r="K34" s="62">
        <v>2019</v>
      </c>
      <c r="L34" s="62">
        <v>2020</v>
      </c>
      <c r="M34" s="62">
        <v>2021</v>
      </c>
      <c r="N34" s="62">
        <v>2022</v>
      </c>
      <c r="O34" s="62">
        <v>2023</v>
      </c>
      <c r="P34" s="94">
        <v>2024</v>
      </c>
      <c r="Q34" s="520"/>
    </row>
    <row r="35" spans="1:17" ht="20.100000000000001" customHeight="1">
      <c r="A35" s="16" t="s">
        <v>30</v>
      </c>
      <c r="B35" s="167">
        <f t="shared" ref="B35:P35" si="22">(B21/B7)*10</f>
        <v>9.8721014316618465</v>
      </c>
      <c r="C35" s="142">
        <f t="shared" si="22"/>
        <v>11.299234556769386</v>
      </c>
      <c r="D35" s="142">
        <f t="shared" si="22"/>
        <v>10.682226074454713</v>
      </c>
      <c r="E35" s="142">
        <f t="shared" si="22"/>
        <v>10.760439944198939</v>
      </c>
      <c r="F35" s="142">
        <f t="shared" si="22"/>
        <v>12.902454852327061</v>
      </c>
      <c r="G35" s="142">
        <f t="shared" si="22"/>
        <v>15.579641959838815</v>
      </c>
      <c r="H35" s="142">
        <f t="shared" si="22"/>
        <v>14.166283891843641</v>
      </c>
      <c r="I35" s="142">
        <f t="shared" si="22"/>
        <v>15.791833671607169</v>
      </c>
      <c r="J35" s="142">
        <f t="shared" si="22"/>
        <v>17.063022623748779</v>
      </c>
      <c r="K35" s="142">
        <f t="shared" ref="K35:L39" si="23">(K21/K7)*10</f>
        <v>14.116076041559431</v>
      </c>
      <c r="L35" s="142">
        <f t="shared" si="23"/>
        <v>14.965287937411532</v>
      </c>
      <c r="M35" s="142">
        <f t="shared" ref="M35" si="24">(M21/M7)*10</f>
        <v>16.839827589478876</v>
      </c>
      <c r="N35" s="142">
        <f t="shared" ref="N35:O35" si="25">(N21/N7)*10</f>
        <v>15.838750873582635</v>
      </c>
      <c r="O35" s="142">
        <f t="shared" si="25"/>
        <v>12.409401494802299</v>
      </c>
      <c r="P35" s="168">
        <f t="shared" si="22"/>
        <v>10.417121584535964</v>
      </c>
      <c r="Q35" s="24">
        <f>(P35-O35)/O35</f>
        <v>-0.16054601111107616</v>
      </c>
    </row>
    <row r="36" spans="1:17" ht="20.100000000000001" customHeight="1">
      <c r="A36" s="16" t="s">
        <v>97</v>
      </c>
      <c r="B36" s="167">
        <f t="shared" ref="B36:P36" si="26">(B22/B8)*10</f>
        <v>1.7879243991863585</v>
      </c>
      <c r="C36" s="142">
        <f t="shared" si="26"/>
        <v>1.6250565800920036</v>
      </c>
      <c r="D36" s="142">
        <f t="shared" si="26"/>
        <v>1.6455644616434826</v>
      </c>
      <c r="E36" s="142">
        <f t="shared" si="26"/>
        <v>1.8945470810326723</v>
      </c>
      <c r="F36" s="142">
        <f t="shared" si="26"/>
        <v>1.9620817679470302</v>
      </c>
      <c r="G36" s="142">
        <f t="shared" si="26"/>
        <v>1.7932605370699337</v>
      </c>
      <c r="H36" s="142">
        <f t="shared" si="26"/>
        <v>1.8505321954005638</v>
      </c>
      <c r="I36" s="142">
        <f t="shared" si="26"/>
        <v>1.8131216947725912</v>
      </c>
      <c r="J36" s="142">
        <f t="shared" si="26"/>
        <v>1.8361822167875796</v>
      </c>
      <c r="K36" s="142">
        <f t="shared" si="23"/>
        <v>2.1877875794155694</v>
      </c>
      <c r="L36" s="142">
        <f t="shared" si="23"/>
        <v>1.9983597778920852</v>
      </c>
      <c r="M36" s="142">
        <f t="shared" ref="M36" si="27">(M22/M8)*10</f>
        <v>2.3028427718782978</v>
      </c>
      <c r="N36" s="142">
        <f t="shared" ref="N36:O36" si="28">(N22/N8)*10</f>
        <v>2.6404512092198411</v>
      </c>
      <c r="O36" s="142">
        <f t="shared" si="28"/>
        <v>2.8006230607924287</v>
      </c>
      <c r="P36" s="168">
        <f t="shared" si="26"/>
        <v>2.8163129903213484</v>
      </c>
      <c r="Q36" s="27">
        <f t="shared" ref="Q36:Q44" si="29">(P36-O36)/O36</f>
        <v>5.602299627026657E-3</v>
      </c>
    </row>
    <row r="37" spans="1:17" ht="20.100000000000001" customHeight="1">
      <c r="A37" s="16" t="s">
        <v>40</v>
      </c>
      <c r="B37" s="167">
        <f t="shared" ref="B37:P37" si="30">(B23/B9)*10</f>
        <v>1.9423737354884469</v>
      </c>
      <c r="C37" s="142">
        <f t="shared" si="30"/>
        <v>2.5145253099224334</v>
      </c>
      <c r="D37" s="142">
        <f t="shared" si="30"/>
        <v>3.1464388417297169</v>
      </c>
      <c r="E37" s="142">
        <f t="shared" si="30"/>
        <v>3.0466341080605415</v>
      </c>
      <c r="F37" s="142">
        <f t="shared" si="30"/>
        <v>3.619407652515767</v>
      </c>
      <c r="G37" s="142">
        <f t="shared" si="30"/>
        <v>3.1098887036431178</v>
      </c>
      <c r="H37" s="142">
        <f t="shared" si="30"/>
        <v>2.7227538229215069</v>
      </c>
      <c r="I37" s="142">
        <f t="shared" si="30"/>
        <v>4.1714287142771429</v>
      </c>
      <c r="J37" s="142">
        <f t="shared" si="30"/>
        <v>4.9515582073917992</v>
      </c>
      <c r="K37" s="142">
        <f t="shared" si="23"/>
        <v>3.7630212133282326</v>
      </c>
      <c r="L37" s="142">
        <f t="shared" si="23"/>
        <v>2.0413982825129766</v>
      </c>
      <c r="M37" s="142">
        <f t="shared" ref="M37" si="31">(M23/M9)*10</f>
        <v>2.138435221848149</v>
      </c>
      <c r="N37" s="142">
        <f t="shared" ref="N37:O37" si="32">(N23/N9)*10</f>
        <v>1.8962992245867181</v>
      </c>
      <c r="O37" s="142">
        <f t="shared" si="32"/>
        <v>2.3094080208734318</v>
      </c>
      <c r="P37" s="168">
        <f t="shared" si="30"/>
        <v>2.2673641961320699</v>
      </c>
      <c r="Q37" s="27">
        <f t="shared" si="29"/>
        <v>-1.8205455407338846E-2</v>
      </c>
    </row>
    <row r="38" spans="1:17" ht="20.100000000000001" customHeight="1">
      <c r="A38" s="16" t="s">
        <v>36</v>
      </c>
      <c r="B38" s="167">
        <f t="shared" ref="B38:P38" si="33">(B24/B10)*10</f>
        <v>1.9912857797411667</v>
      </c>
      <c r="C38" s="142">
        <f t="shared" si="33"/>
        <v>1.8261971766796934</v>
      </c>
      <c r="D38" s="142">
        <f t="shared" si="33"/>
        <v>2.2410476385676223</v>
      </c>
      <c r="E38" s="142">
        <f t="shared" si="33"/>
        <v>2.3348802012041086</v>
      </c>
      <c r="F38" s="142">
        <f t="shared" si="33"/>
        <v>3.895962407305031</v>
      </c>
      <c r="G38" s="142">
        <f t="shared" si="33"/>
        <v>3.7829443762063515</v>
      </c>
      <c r="H38" s="142">
        <f t="shared" si="33"/>
        <v>2.6058040675157641</v>
      </c>
      <c r="I38" s="142">
        <f t="shared" si="33"/>
        <v>2.4648729805058416</v>
      </c>
      <c r="J38" s="142">
        <f t="shared" si="33"/>
        <v>3.0462011708453103</v>
      </c>
      <c r="K38" s="142">
        <f t="shared" si="23"/>
        <v>2.0017832847424684</v>
      </c>
      <c r="L38" s="142">
        <f t="shared" si="23"/>
        <v>1.757229630512644</v>
      </c>
      <c r="M38" s="142">
        <f t="shared" ref="M38" si="34">(M24/M10)*10</f>
        <v>4.14429931146213</v>
      </c>
      <c r="N38" s="142">
        <f t="shared" ref="N38:O38" si="35">(N24/N10)*10</f>
        <v>3.6364729514634631</v>
      </c>
      <c r="O38" s="142">
        <f t="shared" si="35"/>
        <v>3.3882445523393576</v>
      </c>
      <c r="P38" s="168">
        <f t="shared" si="33"/>
        <v>3.2568661713508251</v>
      </c>
      <c r="Q38" s="27">
        <f t="shared" si="29"/>
        <v>-3.8774763438437304E-2</v>
      </c>
    </row>
    <row r="39" spans="1:17" ht="20.100000000000001" customHeight="1">
      <c r="A39" s="16" t="s">
        <v>34</v>
      </c>
      <c r="B39" s="167">
        <f t="shared" ref="B39:P39" si="36">(B25/B11)*10</f>
        <v>13.973559277330871</v>
      </c>
      <c r="C39" s="142">
        <f t="shared" si="36"/>
        <v>13.47910024796316</v>
      </c>
      <c r="D39" s="142">
        <f t="shared" si="36"/>
        <v>23.275313113022481</v>
      </c>
      <c r="E39" s="142">
        <f t="shared" si="36"/>
        <v>8.9567744405387533</v>
      </c>
      <c r="F39" s="142">
        <f t="shared" si="36"/>
        <v>26.500576435323961</v>
      </c>
      <c r="G39" s="142">
        <f t="shared" si="36"/>
        <v>22.133930248575545</v>
      </c>
      <c r="H39" s="142">
        <f t="shared" si="36"/>
        <v>59.081709896471111</v>
      </c>
      <c r="I39" s="142">
        <f t="shared" si="36"/>
        <v>87.278399706368148</v>
      </c>
      <c r="J39" s="142">
        <f t="shared" si="36"/>
        <v>3.2528757645763262</v>
      </c>
      <c r="K39" s="142">
        <f t="shared" si="23"/>
        <v>38.052362074661382</v>
      </c>
      <c r="L39" s="142">
        <f t="shared" si="23"/>
        <v>22.768772024939004</v>
      </c>
      <c r="M39" s="142">
        <f t="shared" ref="M39" si="37">(M25/M11)*10</f>
        <v>25.907849143775419</v>
      </c>
      <c r="N39" s="142">
        <f t="shared" ref="N39:O39" si="38">(N25/N11)*10</f>
        <v>29.355551341613726</v>
      </c>
      <c r="O39" s="142">
        <f t="shared" si="38"/>
        <v>45.875651761731717</v>
      </c>
      <c r="P39" s="168">
        <f t="shared" si="36"/>
        <v>56.661932802216832</v>
      </c>
      <c r="Q39" s="27">
        <f t="shared" si="29"/>
        <v>0.23511995200649666</v>
      </c>
    </row>
    <row r="40" spans="1:17" ht="20.100000000000001" customHeight="1">
      <c r="A40" s="16" t="s">
        <v>35</v>
      </c>
      <c r="B40" s="167">
        <f t="shared" ref="B40:P40" si="39">(B26/B12)*10</f>
        <v>28.882951215307706</v>
      </c>
      <c r="C40" s="142">
        <f t="shared" si="39"/>
        <v>32.276328052190124</v>
      </c>
      <c r="D40" s="142">
        <f t="shared" si="39"/>
        <v>37.643153526970949</v>
      </c>
      <c r="E40" s="142">
        <f t="shared" si="39"/>
        <v>23.497126937140862</v>
      </c>
      <c r="F40" s="142">
        <f t="shared" si="39"/>
        <v>40.858277591973248</v>
      </c>
      <c r="G40" s="142">
        <f t="shared" si="39"/>
        <v>32.633869179600893</v>
      </c>
      <c r="H40" s="142">
        <f t="shared" si="39"/>
        <v>33.057412504915455</v>
      </c>
      <c r="I40" s="142">
        <f t="shared" si="39"/>
        <v>59.969821673525381</v>
      </c>
      <c r="J40" s="142">
        <f t="shared" si="39"/>
        <v>30.164672091910006</v>
      </c>
      <c r="K40" s="142">
        <f t="shared" si="39"/>
        <v>2.0915032679738563</v>
      </c>
      <c r="L40" s="142">
        <f>(L26/L12)*10</f>
        <v>4.4680464778503994</v>
      </c>
      <c r="M40" s="142">
        <f t="shared" ref="M40" si="40">(M26/M12)*10</f>
        <v>5.2382459312839069</v>
      </c>
      <c r="N40" s="142">
        <f t="shared" ref="N40:O40" si="41">(N26/N12)*10</f>
        <v>9.2169474221541599</v>
      </c>
      <c r="O40" s="142">
        <f t="shared" si="41"/>
        <v>45.696035242290741</v>
      </c>
      <c r="P40" s="168">
        <f t="shared" si="39"/>
        <v>83.877835951134401</v>
      </c>
      <c r="Q40" s="27">
        <f t="shared" si="29"/>
        <v>0.83556047053962335</v>
      </c>
    </row>
    <row r="41" spans="1:17" ht="20.100000000000001" customHeight="1">
      <c r="A41" s="16" t="s">
        <v>147</v>
      </c>
      <c r="B41" s="167">
        <f t="shared" ref="B41:P42" si="42">(B27/B13)*10</f>
        <v>6.214428857715431</v>
      </c>
      <c r="C41" s="142"/>
      <c r="D41" s="142">
        <f t="shared" si="42"/>
        <v>3.2745719720989221</v>
      </c>
      <c r="E41" s="142"/>
      <c r="F41" s="142">
        <f t="shared" si="42"/>
        <v>2.1058109280138764</v>
      </c>
      <c r="G41" s="142">
        <f t="shared" si="42"/>
        <v>38.750716332378218</v>
      </c>
      <c r="H41" s="142"/>
      <c r="I41" s="142">
        <f t="shared" si="42"/>
        <v>6.548037889039243</v>
      </c>
      <c r="J41" s="142">
        <f t="shared" si="42"/>
        <v>4.2752525252525251</v>
      </c>
      <c r="K41" s="142">
        <f t="shared" si="42"/>
        <v>6.5694444444444446</v>
      </c>
      <c r="L41" s="142">
        <f>(L27/L13)*10</f>
        <v>15.198863636363635</v>
      </c>
      <c r="M41" s="142">
        <f t="shared" ref="M41:M42" si="43">(M27/M13)*10</f>
        <v>4.8003838771593088</v>
      </c>
      <c r="N41" s="142">
        <f t="shared" ref="N41" si="44">(N27/N13)*10</f>
        <v>32.064377682403432</v>
      </c>
      <c r="O41" s="142"/>
      <c r="P41" s="168">
        <f t="shared" si="42"/>
        <v>2.9860100440709236</v>
      </c>
      <c r="Q41" s="27"/>
    </row>
    <row r="42" spans="1:17" ht="20.100000000000001" customHeight="1">
      <c r="A42" s="16" t="s">
        <v>38</v>
      </c>
      <c r="B42" s="167">
        <f t="shared" si="42"/>
        <v>2.8830517913495459</v>
      </c>
      <c r="C42" s="142"/>
      <c r="D42" s="142">
        <f t="shared" si="42"/>
        <v>25.999999999999996</v>
      </c>
      <c r="E42" s="142">
        <f t="shared" si="42"/>
        <v>53</v>
      </c>
      <c r="F42" s="142"/>
      <c r="G42" s="142">
        <f t="shared" si="42"/>
        <v>58.666666666666664</v>
      </c>
      <c r="H42" s="142">
        <f t="shared" si="42"/>
        <v>46.499999999999993</v>
      </c>
      <c r="I42" s="142">
        <f t="shared" si="42"/>
        <v>15.701058201058199</v>
      </c>
      <c r="J42" s="142">
        <f t="shared" si="42"/>
        <v>16.539292730844796</v>
      </c>
      <c r="K42" s="142">
        <f t="shared" si="42"/>
        <v>18.275943396226417</v>
      </c>
      <c r="L42" s="142">
        <f>(L28/L14)*10</f>
        <v>53.195810853697232</v>
      </c>
      <c r="M42" s="142">
        <f t="shared" si="43"/>
        <v>32.70967741935484</v>
      </c>
      <c r="N42" s="142">
        <f t="shared" ref="N42:O42" si="45">(N28/N14)*10</f>
        <v>26.810426540284361</v>
      </c>
      <c r="O42" s="142">
        <f t="shared" si="45"/>
        <v>17.743952533089914</v>
      </c>
      <c r="P42" s="168">
        <f t="shared" si="42"/>
        <v>17.097976570820023</v>
      </c>
      <c r="Q42" s="27">
        <f t="shared" ref="Q42" si="46">(P42-O42)/O42</f>
        <v>-3.640541536984155E-2</v>
      </c>
    </row>
    <row r="43" spans="1:17" ht="20.100000000000001" customHeight="1" thickBot="1">
      <c r="A43" s="19" t="s">
        <v>70</v>
      </c>
      <c r="B43" s="240">
        <f t="shared" ref="B43:F44" si="47">(B29/B15)*10</f>
        <v>19.468033913841335</v>
      </c>
      <c r="C43" s="145">
        <f t="shared" si="47"/>
        <v>19.000064034835081</v>
      </c>
      <c r="D43" s="145">
        <f t="shared" si="47"/>
        <v>9.4715746646139944</v>
      </c>
      <c r="E43" s="145">
        <f t="shared" si="47"/>
        <v>7.3975508844027686</v>
      </c>
      <c r="F43" s="145">
        <f t="shared" si="47"/>
        <v>8.9323140749843191</v>
      </c>
      <c r="G43" s="145">
        <f t="shared" ref="G43:P44" si="48">(G29/G15)*10</f>
        <v>18.450237817462984</v>
      </c>
      <c r="H43" s="145">
        <f t="shared" si="48"/>
        <v>26.932751238349503</v>
      </c>
      <c r="I43" s="145">
        <f t="shared" si="48"/>
        <v>44.533128457279936</v>
      </c>
      <c r="J43" s="145">
        <f t="shared" si="48"/>
        <v>8.1385401837711395</v>
      </c>
      <c r="K43" s="145">
        <f>(K29/K15)*10</f>
        <v>15.309140377968355</v>
      </c>
      <c r="L43" s="145">
        <f>(L29/L15)*10</f>
        <v>12.752202879862688</v>
      </c>
      <c r="M43" s="145">
        <f t="shared" ref="M43" si="49">(M29/M15)*10</f>
        <v>22.086174164261312</v>
      </c>
      <c r="N43" s="145">
        <f t="shared" ref="N43:O43" si="50">(N29/N15)*10</f>
        <v>34.100114334712551</v>
      </c>
      <c r="O43" s="145">
        <f t="shared" si="50"/>
        <v>31.478655812567332</v>
      </c>
      <c r="P43" s="174">
        <f t="shared" si="48"/>
        <v>34.205799943959164</v>
      </c>
      <c r="Q43" s="27">
        <f t="shared" si="29"/>
        <v>8.6634707264185803E-2</v>
      </c>
    </row>
    <row r="44" spans="1:17" ht="26.25" customHeight="1" thickBot="1">
      <c r="A44" s="312" t="s">
        <v>43</v>
      </c>
      <c r="B44" s="242">
        <f t="shared" si="47"/>
        <v>2.9905510039402068</v>
      </c>
      <c r="C44" s="243">
        <f t="shared" si="47"/>
        <v>3.4232039958969733</v>
      </c>
      <c r="D44" s="243">
        <f t="shared" si="47"/>
        <v>3.8520523816897603</v>
      </c>
      <c r="E44" s="243">
        <f t="shared" si="47"/>
        <v>4.0647217869995798</v>
      </c>
      <c r="F44" s="243">
        <f t="shared" si="47"/>
        <v>4.2306322863438801</v>
      </c>
      <c r="G44" s="243">
        <f t="shared" si="48"/>
        <v>4.8628836780670444</v>
      </c>
      <c r="H44" s="243">
        <f t="shared" si="48"/>
        <v>4.2043750012523882</v>
      </c>
      <c r="I44" s="243">
        <f t="shared" si="48"/>
        <v>4.7876709861990765</v>
      </c>
      <c r="J44" s="243">
        <f t="shared" si="48"/>
        <v>5.6528191092028557</v>
      </c>
      <c r="K44" s="243">
        <f>(K30/K16)*10</f>
        <v>5.4364878830126191</v>
      </c>
      <c r="L44" s="243">
        <f>(L30/L16)*10</f>
        <v>4.4575728298082389</v>
      </c>
      <c r="M44" s="243">
        <f t="shared" ref="M44" si="51">(M30/M16)*10</f>
        <v>4.6941791155231973</v>
      </c>
      <c r="N44" s="243">
        <f t="shared" ref="N44:O44" si="52">(N30/N16)*10</f>
        <v>5.3861426922516173</v>
      </c>
      <c r="O44" s="243">
        <f t="shared" si="52"/>
        <v>5.764912973366302</v>
      </c>
      <c r="P44" s="244">
        <f t="shared" si="48"/>
        <v>5.1948980889435212</v>
      </c>
      <c r="Q44" s="234">
        <f t="shared" si="29"/>
        <v>-9.8876580974635669E-2</v>
      </c>
    </row>
    <row r="45" spans="1:17" ht="26.25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6.25" customHeight="1"/>
  </sheetData>
  <mergeCells count="16">
    <mergeCell ref="S4:Z4"/>
    <mergeCell ref="S5:Z5"/>
    <mergeCell ref="S18:Z18"/>
    <mergeCell ref="S19:Z19"/>
    <mergeCell ref="Q18:Q20"/>
    <mergeCell ref="Q32:Q34"/>
    <mergeCell ref="A4:A6"/>
    <mergeCell ref="B4:P4"/>
    <mergeCell ref="B32:P32"/>
    <mergeCell ref="B33:P33"/>
    <mergeCell ref="B5:P5"/>
    <mergeCell ref="B19:P19"/>
    <mergeCell ref="B18:P18"/>
    <mergeCell ref="Q4:Q6"/>
    <mergeCell ref="A18:A20"/>
    <mergeCell ref="A32:A3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portrait" r:id="rId1"/>
  <ignoredErrors>
    <ignoredError sqref="O15 O29:P29 B29:J29 B15:J1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8" id="{ACAEC57B-0C0B-4066-830E-459535F19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Q7:Q16</xm:sqref>
        </x14:conditionalFormatting>
        <x14:conditionalFormatting xmlns:xm="http://schemas.microsoft.com/office/excel/2006/main">
          <x14:cfRule type="iconSet" priority="3" id="{4941E13C-5836-49FC-A4F7-7D31E0C82A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Q21:Q30</xm:sqref>
        </x14:conditionalFormatting>
        <x14:conditionalFormatting xmlns:xm="http://schemas.microsoft.com/office/excel/2006/main">
          <x14:cfRule type="iconSet" priority="1" id="{8683C383-8D09-4332-A457-85D1B84E3A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Q35:Q44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C22"/>
  <sheetViews>
    <sheetView showGridLines="0" topLeftCell="H8" workbookViewId="0">
      <selection activeCell="S13" sqref="S13"/>
    </sheetView>
  </sheetViews>
  <sheetFormatPr defaultRowHeight="15"/>
  <cols>
    <col min="1" max="1" width="2.85546875" customWidth="1"/>
    <col min="2" max="2" width="2.28515625" customWidth="1"/>
    <col min="3" max="3" width="22" customWidth="1"/>
    <col min="4" max="16" width="9.140625" customWidth="1"/>
    <col min="19" max="19" width="11" customWidth="1"/>
    <col min="20" max="20" width="2.140625" customWidth="1"/>
    <col min="21" max="22" width="9.140625" customWidth="1"/>
    <col min="28" max="28" width="11" customWidth="1"/>
    <col min="29" max="29" width="2" customWidth="1"/>
    <col min="30" max="37" width="9.140625" customWidth="1"/>
    <col min="40" max="40" width="11" customWidth="1"/>
  </cols>
  <sheetData>
    <row r="1" spans="1:29" ht="15.75">
      <c r="A1" s="10" t="s">
        <v>174</v>
      </c>
    </row>
    <row r="2" spans="1:29" ht="15.75" thickBot="1"/>
    <row r="3" spans="1:29" ht="15" customHeight="1">
      <c r="A3" s="495" t="s">
        <v>71</v>
      </c>
      <c r="B3" s="474"/>
      <c r="C3" s="474"/>
      <c r="D3" s="542" t="s">
        <v>18</v>
      </c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4"/>
      <c r="S3" s="518" t="s">
        <v>165</v>
      </c>
      <c r="U3" s="504" t="s">
        <v>111</v>
      </c>
      <c r="V3" s="505"/>
      <c r="W3" s="505"/>
      <c r="X3" s="505"/>
      <c r="Y3" s="505"/>
      <c r="Z3" s="505"/>
      <c r="AA3" s="505"/>
      <c r="AB3" s="507"/>
    </row>
    <row r="4" spans="1:29" ht="15.75" customHeight="1">
      <c r="A4" s="512"/>
      <c r="B4" s="475"/>
      <c r="C4" s="475"/>
      <c r="D4" s="547" t="s">
        <v>67</v>
      </c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9"/>
      <c r="S4" s="519"/>
      <c r="U4" s="508" t="s">
        <v>67</v>
      </c>
      <c r="V4" s="509"/>
      <c r="W4" s="509"/>
      <c r="X4" s="509"/>
      <c r="Y4" s="509"/>
      <c r="Z4" s="509"/>
      <c r="AA4" s="509"/>
      <c r="AB4" s="511"/>
    </row>
    <row r="5" spans="1:29" ht="21.75" customHeight="1" thickBot="1">
      <c r="A5" s="512"/>
      <c r="B5" s="475"/>
      <c r="C5" s="475"/>
      <c r="D5" s="61">
        <v>2010</v>
      </c>
      <c r="E5" s="62">
        <v>2011</v>
      </c>
      <c r="F5" s="62">
        <v>2012</v>
      </c>
      <c r="G5" s="59">
        <v>2013</v>
      </c>
      <c r="H5" s="59">
        <v>2014</v>
      </c>
      <c r="I5" s="59">
        <v>2015</v>
      </c>
      <c r="J5" s="59">
        <v>2016</v>
      </c>
      <c r="K5" s="59">
        <v>2017</v>
      </c>
      <c r="L5" s="59">
        <v>2018</v>
      </c>
      <c r="M5" s="59">
        <v>2019</v>
      </c>
      <c r="N5" s="59">
        <v>2020</v>
      </c>
      <c r="O5" s="59">
        <v>2021</v>
      </c>
      <c r="P5" s="59">
        <v>2022</v>
      </c>
      <c r="Q5" s="59">
        <v>2023</v>
      </c>
      <c r="R5" s="60">
        <v>2024</v>
      </c>
      <c r="S5" s="520"/>
      <c r="U5" s="65">
        <v>2010</v>
      </c>
      <c r="V5" s="62">
        <v>2015</v>
      </c>
      <c r="W5" s="62">
        <v>2019</v>
      </c>
      <c r="X5" s="62">
        <v>2020</v>
      </c>
      <c r="Y5" s="62">
        <v>2021</v>
      </c>
      <c r="Z5" s="62">
        <v>2022</v>
      </c>
      <c r="AA5" s="62">
        <v>2023</v>
      </c>
      <c r="AB5" s="250">
        <v>2024</v>
      </c>
    </row>
    <row r="6" spans="1:29" ht="20.100000000000001" customHeight="1">
      <c r="A6" s="85" t="s">
        <v>44</v>
      </c>
      <c r="B6" s="2"/>
      <c r="C6" s="2"/>
      <c r="D6" s="17">
        <v>2114.3399999999997</v>
      </c>
      <c r="E6" s="26">
        <v>12.63</v>
      </c>
      <c r="F6" s="26">
        <v>0.54</v>
      </c>
      <c r="G6" s="26">
        <v>1.3400000000000003</v>
      </c>
      <c r="H6" s="26">
        <v>3.54</v>
      </c>
      <c r="I6" s="26">
        <v>15054.949999999999</v>
      </c>
      <c r="J6" s="26">
        <v>42.31</v>
      </c>
      <c r="K6" s="26">
        <v>9101.16</v>
      </c>
      <c r="L6" s="26">
        <v>6487.58</v>
      </c>
      <c r="M6" s="26">
        <v>2892.0200000000004</v>
      </c>
      <c r="N6" s="26">
        <v>3526.85</v>
      </c>
      <c r="O6" s="26">
        <v>3485.75</v>
      </c>
      <c r="P6" s="26">
        <v>1895.94</v>
      </c>
      <c r="Q6" s="26">
        <v>1435.13</v>
      </c>
      <c r="R6" s="39">
        <v>624.86</v>
      </c>
      <c r="S6" s="24">
        <f>(R6-Q6)/Q6</f>
        <v>-0.5645969354692606</v>
      </c>
      <c r="T6" s="2"/>
      <c r="U6" s="220">
        <f>D6/D8</f>
        <v>1</v>
      </c>
      <c r="V6" s="214">
        <f>I6/I8</f>
        <v>1</v>
      </c>
      <c r="W6" s="214">
        <f t="shared" ref="W6:AB6" si="0">M6/M8</f>
        <v>0.99997925368592844</v>
      </c>
      <c r="X6" s="214">
        <f t="shared" si="0"/>
        <v>1</v>
      </c>
      <c r="Y6" s="214">
        <f t="shared" si="0"/>
        <v>0.99942656440398536</v>
      </c>
      <c r="Z6" s="214">
        <f t="shared" si="0"/>
        <v>1</v>
      </c>
      <c r="AA6" s="214">
        <f t="shared" si="0"/>
        <v>0.99972832144449386</v>
      </c>
      <c r="AB6" s="219">
        <f t="shared" si="0"/>
        <v>0.99991998847834096</v>
      </c>
    </row>
    <row r="7" spans="1:29" ht="20.100000000000001" customHeight="1" thickBot="1">
      <c r="A7" s="85" t="s">
        <v>49</v>
      </c>
      <c r="B7" s="2"/>
      <c r="C7" s="2"/>
      <c r="D7" s="17"/>
      <c r="E7" s="26"/>
      <c r="F7" s="26"/>
      <c r="G7" s="26"/>
      <c r="H7" s="26"/>
      <c r="I7" s="26"/>
      <c r="J7" s="26">
        <v>0.01</v>
      </c>
      <c r="K7" s="26"/>
      <c r="L7" s="26"/>
      <c r="M7" s="26">
        <v>0.06</v>
      </c>
      <c r="N7" s="26"/>
      <c r="O7" s="26">
        <v>2</v>
      </c>
      <c r="P7" s="26"/>
      <c r="Q7" s="26">
        <v>0.39</v>
      </c>
      <c r="R7" s="39">
        <v>0.05</v>
      </c>
      <c r="S7" s="27">
        <f>(R7-Q7)/Q7</f>
        <v>-0.87179487179487181</v>
      </c>
      <c r="U7" s="220">
        <f>D7/D8</f>
        <v>0</v>
      </c>
      <c r="V7" s="227">
        <f>I7/I8</f>
        <v>0</v>
      </c>
      <c r="W7" s="227">
        <f t="shared" ref="W7:AB7" si="1">M7/M8</f>
        <v>2.0746314071533288E-5</v>
      </c>
      <c r="X7" s="227">
        <f t="shared" si="1"/>
        <v>0</v>
      </c>
      <c r="Y7" s="227">
        <f t="shared" si="1"/>
        <v>5.734355960146226E-4</v>
      </c>
      <c r="Z7" s="227">
        <f t="shared" si="1"/>
        <v>0</v>
      </c>
      <c r="AA7" s="227">
        <f t="shared" si="1"/>
        <v>2.716785555060187E-4</v>
      </c>
      <c r="AB7" s="304">
        <f t="shared" si="1"/>
        <v>8.0011521659118927E-5</v>
      </c>
    </row>
    <row r="8" spans="1:29" ht="26.25" customHeight="1" thickBot="1">
      <c r="A8" s="254" t="s">
        <v>27</v>
      </c>
      <c r="B8" s="317"/>
      <c r="C8" s="318"/>
      <c r="D8" s="451">
        <f>D6+D7</f>
        <v>2114.3399999999997</v>
      </c>
      <c r="E8" s="233">
        <f t="shared" ref="E8:R8" si="2">E6+E7</f>
        <v>12.63</v>
      </c>
      <c r="F8" s="233">
        <f t="shared" si="2"/>
        <v>0.54</v>
      </c>
      <c r="G8" s="233">
        <f t="shared" si="2"/>
        <v>1.3400000000000003</v>
      </c>
      <c r="H8" s="233">
        <f t="shared" si="2"/>
        <v>3.54</v>
      </c>
      <c r="I8" s="233">
        <f t="shared" si="2"/>
        <v>15054.949999999999</v>
      </c>
      <c r="J8" s="233">
        <f t="shared" si="2"/>
        <v>42.32</v>
      </c>
      <c r="K8" s="233">
        <f t="shared" si="2"/>
        <v>9101.16</v>
      </c>
      <c r="L8" s="233">
        <f t="shared" si="2"/>
        <v>6487.58</v>
      </c>
      <c r="M8" s="233">
        <f t="shared" si="2"/>
        <v>2892.0800000000004</v>
      </c>
      <c r="N8" s="233">
        <f t="shared" si="2"/>
        <v>3526.85</v>
      </c>
      <c r="O8" s="233">
        <f t="shared" si="2"/>
        <v>3487.75</v>
      </c>
      <c r="P8" s="233">
        <f t="shared" si="2"/>
        <v>1895.94</v>
      </c>
      <c r="Q8" s="233">
        <f t="shared" si="2"/>
        <v>1435.5200000000002</v>
      </c>
      <c r="R8" s="235">
        <f t="shared" si="2"/>
        <v>624.91</v>
      </c>
      <c r="S8" s="252">
        <f>(R8-Q8)/Q8</f>
        <v>-0.56468039456085606</v>
      </c>
      <c r="T8" s="2"/>
      <c r="U8" s="313">
        <f t="shared" ref="U8:AB8" si="3">SUM(U6:U7)</f>
        <v>1</v>
      </c>
      <c r="V8" s="256">
        <f t="shared" si="3"/>
        <v>1</v>
      </c>
      <c r="W8" s="256">
        <f t="shared" si="3"/>
        <v>1</v>
      </c>
      <c r="X8" s="256">
        <f t="shared" si="3"/>
        <v>1</v>
      </c>
      <c r="Y8" s="256">
        <f t="shared" si="3"/>
        <v>1</v>
      </c>
      <c r="Z8" s="256">
        <f t="shared" ref="Z8" si="4">SUM(Z6:Z7)</f>
        <v>1</v>
      </c>
      <c r="AA8" s="256">
        <f t="shared" si="3"/>
        <v>0.99999999999999989</v>
      </c>
      <c r="AB8" s="257">
        <f t="shared" si="3"/>
        <v>1</v>
      </c>
      <c r="AC8" s="2"/>
    </row>
    <row r="9" spans="1:29" ht="15.75" thickBot="1"/>
    <row r="10" spans="1:29" ht="15" customHeight="1">
      <c r="A10" s="495" t="s">
        <v>71</v>
      </c>
      <c r="B10" s="474"/>
      <c r="C10" s="474"/>
      <c r="D10" s="542">
        <v>1000</v>
      </c>
      <c r="E10" s="543"/>
      <c r="F10" s="543"/>
      <c r="G10" s="543"/>
      <c r="H10" s="543"/>
      <c r="I10" s="543"/>
      <c r="J10" s="543"/>
      <c r="K10" s="543"/>
      <c r="L10" s="543"/>
      <c r="M10" s="543"/>
      <c r="N10" s="543"/>
      <c r="O10" s="543"/>
      <c r="P10" s="543"/>
      <c r="Q10" s="543"/>
      <c r="R10" s="544"/>
      <c r="S10" s="518" t="s">
        <v>165</v>
      </c>
      <c r="U10" s="504" t="s">
        <v>111</v>
      </c>
      <c r="V10" s="505"/>
      <c r="W10" s="505"/>
      <c r="X10" s="505"/>
      <c r="Y10" s="505"/>
      <c r="Z10" s="505"/>
      <c r="AA10" s="505"/>
      <c r="AB10" s="507"/>
    </row>
    <row r="11" spans="1:29">
      <c r="A11" s="512"/>
      <c r="B11" s="475"/>
      <c r="C11" s="475"/>
      <c r="D11" s="547" t="str">
        <f>D4</f>
        <v>jan - dez</v>
      </c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9"/>
      <c r="S11" s="519"/>
      <c r="U11" s="508" t="s">
        <v>67</v>
      </c>
      <c r="V11" s="509"/>
      <c r="W11" s="509"/>
      <c r="X11" s="509"/>
      <c r="Y11" s="509"/>
      <c r="Z11" s="509"/>
      <c r="AA11" s="509"/>
      <c r="AB11" s="511"/>
    </row>
    <row r="12" spans="1:29" ht="18.75" customHeight="1" thickBot="1">
      <c r="A12" s="512"/>
      <c r="B12" s="475"/>
      <c r="C12" s="475"/>
      <c r="D12" s="61">
        <v>2010</v>
      </c>
      <c r="E12" s="62">
        <v>2011</v>
      </c>
      <c r="F12" s="62">
        <v>2012</v>
      </c>
      <c r="G12" s="59">
        <v>2013</v>
      </c>
      <c r="H12" s="59">
        <v>2014</v>
      </c>
      <c r="I12" s="59">
        <v>2015</v>
      </c>
      <c r="J12" s="59">
        <v>2016</v>
      </c>
      <c r="K12" s="59">
        <v>2017</v>
      </c>
      <c r="L12" s="59">
        <v>2018</v>
      </c>
      <c r="M12" s="59">
        <v>2019</v>
      </c>
      <c r="N12" s="59">
        <v>2020</v>
      </c>
      <c r="O12" s="59">
        <v>2021</v>
      </c>
      <c r="P12" s="59">
        <v>2022</v>
      </c>
      <c r="Q12" s="59">
        <v>2023</v>
      </c>
      <c r="R12" s="60">
        <v>2024</v>
      </c>
      <c r="S12" s="520"/>
      <c r="U12" s="65">
        <v>2010</v>
      </c>
      <c r="V12" s="62">
        <v>2015</v>
      </c>
      <c r="W12" s="62">
        <v>2019</v>
      </c>
      <c r="X12" s="62">
        <v>2020</v>
      </c>
      <c r="Y12" s="62">
        <v>2021</v>
      </c>
      <c r="Z12" s="62">
        <v>2022</v>
      </c>
      <c r="AA12" s="62">
        <v>2023</v>
      </c>
      <c r="AB12" s="250">
        <v>2024</v>
      </c>
    </row>
    <row r="13" spans="1:29" ht="20.100000000000001" customHeight="1">
      <c r="A13" s="85" t="s">
        <v>44</v>
      </c>
      <c r="B13" s="2"/>
      <c r="C13" s="2"/>
      <c r="D13" s="17">
        <v>90.73</v>
      </c>
      <c r="E13" s="26">
        <v>14.494999999999999</v>
      </c>
      <c r="F13" s="26">
        <v>0.21099999999999999</v>
      </c>
      <c r="G13" s="26">
        <v>0.86199999999999999</v>
      </c>
      <c r="H13" s="26">
        <v>2.29</v>
      </c>
      <c r="I13" s="26">
        <v>617.91200000000003</v>
      </c>
      <c r="J13" s="26">
        <v>16.974</v>
      </c>
      <c r="K13" s="26">
        <v>460.82400000000001</v>
      </c>
      <c r="L13" s="26">
        <v>369.79700000000003</v>
      </c>
      <c r="M13" s="26">
        <v>175.75200000000001</v>
      </c>
      <c r="N13" s="26">
        <v>193.25200000000001</v>
      </c>
      <c r="O13" s="26">
        <v>225.91900000000001</v>
      </c>
      <c r="P13" s="26">
        <v>150.21499999999997</v>
      </c>
      <c r="Q13" s="26">
        <v>461.33200000000005</v>
      </c>
      <c r="R13" s="39">
        <v>125.21199999999999</v>
      </c>
      <c r="S13" s="24">
        <f>(R13-Q13)/Q13</f>
        <v>-0.72858592076855722</v>
      </c>
      <c r="T13" s="2"/>
      <c r="U13" s="220">
        <f>D13/D15</f>
        <v>1</v>
      </c>
      <c r="V13" s="214">
        <f>I13/I15</f>
        <v>1</v>
      </c>
      <c r="W13" s="214">
        <f t="shared" ref="W13:AB13" si="5">M13/M15</f>
        <v>0.99997724117526576</v>
      </c>
      <c r="X13" s="214">
        <f t="shared" si="5"/>
        <v>1</v>
      </c>
      <c r="Y13" s="214">
        <f t="shared" si="5"/>
        <v>0.99644942749775056</v>
      </c>
      <c r="Z13" s="214">
        <f t="shared" si="5"/>
        <v>1</v>
      </c>
      <c r="AA13" s="214">
        <f t="shared" si="5"/>
        <v>0.98553312939005011</v>
      </c>
      <c r="AB13" s="219">
        <f t="shared" si="5"/>
        <v>0.99832565259683315</v>
      </c>
    </row>
    <row r="14" spans="1:29" ht="20.100000000000001" customHeight="1" thickBot="1">
      <c r="A14" s="85" t="s">
        <v>49</v>
      </c>
      <c r="B14" s="2"/>
      <c r="C14" s="2"/>
      <c r="D14" s="17"/>
      <c r="E14" s="26"/>
      <c r="F14" s="26"/>
      <c r="G14" s="26"/>
      <c r="H14" s="26"/>
      <c r="I14" s="26"/>
      <c r="J14" s="26">
        <v>0.69299999999999995</v>
      </c>
      <c r="K14" s="26"/>
      <c r="L14" s="26"/>
      <c r="M14" s="26">
        <v>4.0000000000000001E-3</v>
      </c>
      <c r="N14" s="26"/>
      <c r="O14" s="26">
        <v>0.80499999999999994</v>
      </c>
      <c r="P14" s="26"/>
      <c r="Q14" s="26">
        <v>6.7720000000000002</v>
      </c>
      <c r="R14" s="39">
        <v>0.21</v>
      </c>
      <c r="S14" s="27">
        <f>(R14-Q14)/Q14</f>
        <v>-0.96898995865327819</v>
      </c>
      <c r="U14" s="220">
        <f>D14/D15</f>
        <v>0</v>
      </c>
      <c r="V14" s="227">
        <f>I14/I15</f>
        <v>0</v>
      </c>
      <c r="W14" s="227">
        <f t="shared" ref="W14:AB14" si="6">M14/M15</f>
        <v>2.2758824734290723E-5</v>
      </c>
      <c r="X14" s="227">
        <f t="shared" si="6"/>
        <v>0</v>
      </c>
      <c r="Y14" s="227">
        <f t="shared" si="6"/>
        <v>3.5505725022494305E-3</v>
      </c>
      <c r="Z14" s="227">
        <f t="shared" si="6"/>
        <v>0</v>
      </c>
      <c r="AA14" s="227">
        <f t="shared" si="6"/>
        <v>1.4466870609949925E-2</v>
      </c>
      <c r="AB14" s="304">
        <f t="shared" si="6"/>
        <v>1.6743474031669088E-3</v>
      </c>
    </row>
    <row r="15" spans="1:29" ht="26.25" customHeight="1" thickBot="1">
      <c r="A15" s="254" t="s">
        <v>27</v>
      </c>
      <c r="B15" s="317"/>
      <c r="C15" s="318"/>
      <c r="D15" s="451">
        <f>D13+D14</f>
        <v>90.73</v>
      </c>
      <c r="E15" s="233">
        <f t="shared" ref="E15:R15" si="7">E13+E14</f>
        <v>14.494999999999999</v>
      </c>
      <c r="F15" s="233">
        <f t="shared" si="7"/>
        <v>0.21099999999999999</v>
      </c>
      <c r="G15" s="233">
        <f t="shared" si="7"/>
        <v>0.86199999999999999</v>
      </c>
      <c r="H15" s="233">
        <f t="shared" si="7"/>
        <v>2.29</v>
      </c>
      <c r="I15" s="233">
        <f t="shared" si="7"/>
        <v>617.91200000000003</v>
      </c>
      <c r="J15" s="233">
        <f t="shared" si="7"/>
        <v>17.667000000000002</v>
      </c>
      <c r="K15" s="233">
        <f t="shared" si="7"/>
        <v>460.82400000000001</v>
      </c>
      <c r="L15" s="233">
        <f t="shared" si="7"/>
        <v>369.79700000000003</v>
      </c>
      <c r="M15" s="233">
        <f t="shared" si="7"/>
        <v>175.756</v>
      </c>
      <c r="N15" s="233">
        <f t="shared" si="7"/>
        <v>193.25200000000001</v>
      </c>
      <c r="O15" s="233">
        <f t="shared" si="7"/>
        <v>226.72400000000002</v>
      </c>
      <c r="P15" s="233">
        <f t="shared" si="7"/>
        <v>150.21499999999997</v>
      </c>
      <c r="Q15" s="233">
        <f t="shared" si="7"/>
        <v>468.10400000000004</v>
      </c>
      <c r="R15" s="235">
        <f t="shared" si="7"/>
        <v>125.42199999999998</v>
      </c>
      <c r="S15" s="252">
        <f>(R15-Q15)/Q15</f>
        <v>-0.73206381487874495</v>
      </c>
      <c r="T15" s="2"/>
      <c r="U15" s="313">
        <f t="shared" ref="U15:AB15" si="8">SUM(U13:U14)</f>
        <v>1</v>
      </c>
      <c r="V15" s="256">
        <f t="shared" si="8"/>
        <v>1</v>
      </c>
      <c r="W15" s="256">
        <f t="shared" si="8"/>
        <v>1</v>
      </c>
      <c r="X15" s="256">
        <f t="shared" si="8"/>
        <v>1</v>
      </c>
      <c r="Y15" s="256">
        <f t="shared" si="8"/>
        <v>1</v>
      </c>
      <c r="Z15" s="256">
        <f t="shared" ref="Z15" si="9">SUM(Z13:Z14)</f>
        <v>1</v>
      </c>
      <c r="AA15" s="256">
        <f t="shared" si="8"/>
        <v>1</v>
      </c>
      <c r="AB15" s="257">
        <f t="shared" si="8"/>
        <v>1</v>
      </c>
    </row>
    <row r="16" spans="1:29" ht="15.75" thickBot="1"/>
    <row r="17" spans="1:19" ht="15" customHeight="1">
      <c r="A17" s="495" t="s">
        <v>71</v>
      </c>
      <c r="B17" s="474"/>
      <c r="C17" s="531"/>
      <c r="D17" s="543" t="s">
        <v>50</v>
      </c>
      <c r="E17" s="543"/>
      <c r="F17" s="543"/>
      <c r="G17" s="543"/>
      <c r="H17" s="543"/>
      <c r="I17" s="543"/>
      <c r="J17" s="543"/>
      <c r="K17" s="543"/>
      <c r="L17" s="543"/>
      <c r="M17" s="543"/>
      <c r="N17" s="543"/>
      <c r="O17" s="543"/>
      <c r="P17" s="543"/>
      <c r="Q17" s="543"/>
      <c r="R17" s="543"/>
      <c r="S17" s="518" t="s">
        <v>165</v>
      </c>
    </row>
    <row r="18" spans="1:19" ht="15.75" customHeight="1">
      <c r="A18" s="512"/>
      <c r="B18" s="475"/>
      <c r="C18" s="532"/>
      <c r="D18" s="548" t="str">
        <f>D11</f>
        <v>jan - dez</v>
      </c>
      <c r="E18" s="548"/>
      <c r="F18" s="548"/>
      <c r="G18" s="548"/>
      <c r="H18" s="548"/>
      <c r="I18" s="548"/>
      <c r="J18" s="548"/>
      <c r="K18" s="548"/>
      <c r="L18" s="548"/>
      <c r="M18" s="548"/>
      <c r="N18" s="548"/>
      <c r="O18" s="548"/>
      <c r="P18" s="548"/>
      <c r="Q18" s="548"/>
      <c r="R18" s="548"/>
      <c r="S18" s="519"/>
    </row>
    <row r="19" spans="1:19" ht="21.75" customHeight="1" thickBot="1">
      <c r="A19" s="512"/>
      <c r="B19" s="475"/>
      <c r="C19" s="532"/>
      <c r="D19" s="22">
        <v>2010</v>
      </c>
      <c r="E19" s="20">
        <v>2011</v>
      </c>
      <c r="F19" s="20">
        <v>2012</v>
      </c>
      <c r="G19" s="20">
        <v>2013</v>
      </c>
      <c r="H19" s="20">
        <v>2014</v>
      </c>
      <c r="I19" s="20">
        <v>2015</v>
      </c>
      <c r="J19" s="20">
        <v>2016</v>
      </c>
      <c r="K19" s="20">
        <v>2017</v>
      </c>
      <c r="L19" s="20">
        <v>2018</v>
      </c>
      <c r="M19" s="20">
        <v>2019</v>
      </c>
      <c r="N19" s="20">
        <v>2020</v>
      </c>
      <c r="O19" s="20">
        <v>2021</v>
      </c>
      <c r="P19" s="20">
        <v>2022</v>
      </c>
      <c r="Q19" s="20">
        <v>2023</v>
      </c>
      <c r="R19" s="22">
        <v>2024</v>
      </c>
      <c r="S19" s="520"/>
    </row>
    <row r="20" spans="1:19" ht="20.100000000000001" customHeight="1">
      <c r="A20" s="85" t="s">
        <v>44</v>
      </c>
      <c r="B20" s="2"/>
      <c r="C20" s="2"/>
      <c r="D20" s="86">
        <f t="shared" ref="D20:K22" si="10">(D13/D6)*10</f>
        <v>0.42911736050020349</v>
      </c>
      <c r="E20" s="87">
        <f t="shared" si="10"/>
        <v>11.476642913697543</v>
      </c>
      <c r="F20" s="88">
        <f t="shared" si="10"/>
        <v>3.9074074074074074</v>
      </c>
      <c r="G20" s="88">
        <f t="shared" si="10"/>
        <v>6.4328358208955203</v>
      </c>
      <c r="H20" s="88">
        <f t="shared" si="10"/>
        <v>6.4689265536723166</v>
      </c>
      <c r="I20" s="88">
        <f t="shared" si="10"/>
        <v>0.41043776299489543</v>
      </c>
      <c r="J20" s="88">
        <f t="shared" si="10"/>
        <v>4.0118175372252418</v>
      </c>
      <c r="K20" s="88">
        <f t="shared" si="10"/>
        <v>0.50633545613965691</v>
      </c>
      <c r="L20" s="88">
        <f t="shared" ref="L20:M22" si="11">(L13/L6)*10</f>
        <v>0.57000761454964721</v>
      </c>
      <c r="M20" s="88">
        <f t="shared" si="11"/>
        <v>0.6077136396013858</v>
      </c>
      <c r="N20" s="88">
        <f>(N13/N6)*10</f>
        <v>0.54794505011554229</v>
      </c>
      <c r="O20" s="88">
        <f>(O13/O6)*10</f>
        <v>0.6481216380979703</v>
      </c>
      <c r="P20" s="88">
        <f>(P13/P6)*10</f>
        <v>0.79229827948141807</v>
      </c>
      <c r="Q20" s="88">
        <f>(Q13/Q6)*10</f>
        <v>3.2145659278253542</v>
      </c>
      <c r="R20" s="88">
        <f t="shared" ref="R20:R22" si="12">(R13/R6)*10</f>
        <v>2.0038408603527187</v>
      </c>
      <c r="S20" s="460">
        <f>(R20-Q20)/Q20</f>
        <v>-0.37663718668594487</v>
      </c>
    </row>
    <row r="21" spans="1:19" ht="20.100000000000001" customHeight="1" thickBot="1">
      <c r="A21" s="85" t="s">
        <v>49</v>
      </c>
      <c r="B21" s="2"/>
      <c r="C21" s="2"/>
      <c r="D21" s="53"/>
      <c r="E21" s="57"/>
      <c r="F21" s="89"/>
      <c r="G21" s="89"/>
      <c r="H21" s="89"/>
      <c r="I21" s="89"/>
      <c r="J21" s="89"/>
      <c r="K21" s="89"/>
      <c r="L21" s="89"/>
      <c r="M21" s="89">
        <f t="shared" si="11"/>
        <v>0.66666666666666663</v>
      </c>
      <c r="N21" s="89"/>
      <c r="O21" s="89">
        <f>(O14/O7)*10</f>
        <v>4.0249999999999995</v>
      </c>
      <c r="P21" s="89"/>
      <c r="Q21" s="89">
        <f>(Q14/Q7)*10</f>
        <v>173.64102564102564</v>
      </c>
      <c r="R21" s="89">
        <f t="shared" si="12"/>
        <v>41.999999999999993</v>
      </c>
      <c r="S21" s="50">
        <f>(R21-Q21)/Q21</f>
        <v>-0.75812167749557002</v>
      </c>
    </row>
    <row r="22" spans="1:19" ht="26.25" customHeight="1" thickBot="1">
      <c r="A22" s="254" t="s">
        <v>27</v>
      </c>
      <c r="B22" s="317"/>
      <c r="C22" s="318"/>
      <c r="D22" s="274">
        <f t="shared" si="10"/>
        <v>0.42911736050020349</v>
      </c>
      <c r="E22" s="275">
        <f t="shared" si="10"/>
        <v>11.476642913697543</v>
      </c>
      <c r="F22" s="319">
        <f t="shared" si="10"/>
        <v>3.9074074074074074</v>
      </c>
      <c r="G22" s="319">
        <f t="shared" si="10"/>
        <v>6.4328358208955203</v>
      </c>
      <c r="H22" s="319">
        <f t="shared" si="10"/>
        <v>6.4689265536723166</v>
      </c>
      <c r="I22" s="319">
        <f t="shared" si="10"/>
        <v>0.41043776299489543</v>
      </c>
      <c r="J22" s="319">
        <f t="shared" si="10"/>
        <v>4.1746219281663519</v>
      </c>
      <c r="K22" s="319">
        <f t="shared" si="10"/>
        <v>0.50633545613965691</v>
      </c>
      <c r="L22" s="319">
        <f t="shared" si="11"/>
        <v>0.57000761454964721</v>
      </c>
      <c r="M22" s="319">
        <f t="shared" si="11"/>
        <v>0.60771486265940078</v>
      </c>
      <c r="N22" s="319">
        <f>(N15/N8)*10</f>
        <v>0.54794505011554229</v>
      </c>
      <c r="O22" s="319">
        <f>(O15/O8)*10</f>
        <v>0.65005806035409641</v>
      </c>
      <c r="P22" s="319">
        <f>(P15/P8)*10</f>
        <v>0.79229827948141807</v>
      </c>
      <c r="Q22" s="319">
        <f>(Q15/Q8)*10</f>
        <v>3.2608671422202407</v>
      </c>
      <c r="R22" s="320">
        <f t="shared" si="12"/>
        <v>2.0070410139060026</v>
      </c>
      <c r="S22" s="234">
        <f>(R22-Q22)/Q22</f>
        <v>-0.38450696505854576</v>
      </c>
    </row>
  </sheetData>
  <mergeCells count="16">
    <mergeCell ref="U3:AB3"/>
    <mergeCell ref="U4:AB4"/>
    <mergeCell ref="U10:AB10"/>
    <mergeCell ref="U11:AB11"/>
    <mergeCell ref="S10:S12"/>
    <mergeCell ref="S17:S19"/>
    <mergeCell ref="A3:C5"/>
    <mergeCell ref="D3:R3"/>
    <mergeCell ref="D17:R17"/>
    <mergeCell ref="D18:R18"/>
    <mergeCell ref="D4:R4"/>
    <mergeCell ref="D11:R11"/>
    <mergeCell ref="D10:R10"/>
    <mergeCell ref="S3:S5"/>
    <mergeCell ref="A10:C12"/>
    <mergeCell ref="A17:C19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ignoredErrors>
    <ignoredError sqref="R20:R21 F20:L20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775818FB-3117-47B3-843F-11901D6D99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S6:S8</xm:sqref>
        </x14:conditionalFormatting>
        <x14:conditionalFormatting xmlns:xm="http://schemas.microsoft.com/office/excel/2006/main">
          <x14:cfRule type="iconSet" priority="1" id="{CC5C92E0-D000-4B9E-8514-1D724D5558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S13:S15</xm:sqref>
        </x14:conditionalFormatting>
        <x14:conditionalFormatting xmlns:xm="http://schemas.microsoft.com/office/excel/2006/main">
          <x14:cfRule type="iconSet" priority="3" id="{62F75041-9400-496B-9EEA-8E975EFBD32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S20:S22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showGridLines="0" showRowColHeaders="0" workbookViewId="0">
      <selection activeCell="A31" sqref="A31"/>
    </sheetView>
  </sheetViews>
  <sheetFormatPr defaultRowHeight="15"/>
  <cols>
    <col min="1" max="1" width="152.5703125" customWidth="1"/>
    <col min="257" max="257" width="152.5703125" customWidth="1"/>
    <col min="513" max="513" width="152.5703125" customWidth="1"/>
    <col min="769" max="769" width="152.5703125" customWidth="1"/>
    <col min="1025" max="1025" width="152.5703125" customWidth="1"/>
    <col min="1281" max="1281" width="152.5703125" customWidth="1"/>
    <col min="1537" max="1537" width="152.5703125" customWidth="1"/>
    <col min="1793" max="1793" width="152.5703125" customWidth="1"/>
    <col min="2049" max="2049" width="152.5703125" customWidth="1"/>
    <col min="2305" max="2305" width="152.5703125" customWidth="1"/>
    <col min="2561" max="2561" width="152.5703125" customWidth="1"/>
    <col min="2817" max="2817" width="152.5703125" customWidth="1"/>
    <col min="3073" max="3073" width="152.5703125" customWidth="1"/>
    <col min="3329" max="3329" width="152.5703125" customWidth="1"/>
    <col min="3585" max="3585" width="152.5703125" customWidth="1"/>
    <col min="3841" max="3841" width="152.5703125" customWidth="1"/>
    <col min="4097" max="4097" width="152.5703125" customWidth="1"/>
    <col min="4353" max="4353" width="152.5703125" customWidth="1"/>
    <col min="4609" max="4609" width="152.5703125" customWidth="1"/>
    <col min="4865" max="4865" width="152.5703125" customWidth="1"/>
    <col min="5121" max="5121" width="152.5703125" customWidth="1"/>
    <col min="5377" max="5377" width="152.5703125" customWidth="1"/>
    <col min="5633" max="5633" width="152.5703125" customWidth="1"/>
    <col min="5889" max="5889" width="152.5703125" customWidth="1"/>
    <col min="6145" max="6145" width="152.5703125" customWidth="1"/>
    <col min="6401" max="6401" width="152.5703125" customWidth="1"/>
    <col min="6657" max="6657" width="152.5703125" customWidth="1"/>
    <col min="6913" max="6913" width="152.5703125" customWidth="1"/>
    <col min="7169" max="7169" width="152.5703125" customWidth="1"/>
    <col min="7425" max="7425" width="152.5703125" customWidth="1"/>
    <col min="7681" max="7681" width="152.5703125" customWidth="1"/>
    <col min="7937" max="7937" width="152.5703125" customWidth="1"/>
    <col min="8193" max="8193" width="152.5703125" customWidth="1"/>
    <col min="8449" max="8449" width="152.5703125" customWidth="1"/>
    <col min="8705" max="8705" width="152.5703125" customWidth="1"/>
    <col min="8961" max="8961" width="152.5703125" customWidth="1"/>
    <col min="9217" max="9217" width="152.5703125" customWidth="1"/>
    <col min="9473" max="9473" width="152.5703125" customWidth="1"/>
    <col min="9729" max="9729" width="152.5703125" customWidth="1"/>
    <col min="9985" max="9985" width="152.5703125" customWidth="1"/>
    <col min="10241" max="10241" width="152.5703125" customWidth="1"/>
    <col min="10497" max="10497" width="152.5703125" customWidth="1"/>
    <col min="10753" max="10753" width="152.5703125" customWidth="1"/>
    <col min="11009" max="11009" width="152.5703125" customWidth="1"/>
    <col min="11265" max="11265" width="152.5703125" customWidth="1"/>
    <col min="11521" max="11521" width="152.5703125" customWidth="1"/>
    <col min="11777" max="11777" width="152.5703125" customWidth="1"/>
    <col min="12033" max="12033" width="152.5703125" customWidth="1"/>
    <col min="12289" max="12289" width="152.5703125" customWidth="1"/>
    <col min="12545" max="12545" width="152.5703125" customWidth="1"/>
    <col min="12801" max="12801" width="152.5703125" customWidth="1"/>
    <col min="13057" max="13057" width="152.5703125" customWidth="1"/>
    <col min="13313" max="13313" width="152.5703125" customWidth="1"/>
    <col min="13569" max="13569" width="152.5703125" customWidth="1"/>
    <col min="13825" max="13825" width="152.5703125" customWidth="1"/>
    <col min="14081" max="14081" width="152.5703125" customWidth="1"/>
    <col min="14337" max="14337" width="152.5703125" customWidth="1"/>
    <col min="14593" max="14593" width="152.5703125" customWidth="1"/>
    <col min="14849" max="14849" width="152.5703125" customWidth="1"/>
    <col min="15105" max="15105" width="152.5703125" customWidth="1"/>
    <col min="15361" max="15361" width="152.5703125" customWidth="1"/>
    <col min="15617" max="15617" width="152.5703125" customWidth="1"/>
    <col min="15873" max="15873" width="152.5703125" customWidth="1"/>
    <col min="16129" max="16129" width="152.5703125" customWidth="1"/>
  </cols>
  <sheetData>
    <row r="1" spans="1:1" ht="18.75">
      <c r="A1" s="12" t="s">
        <v>66</v>
      </c>
    </row>
    <row r="3" spans="1:1" ht="46.5" customHeight="1">
      <c r="A3" s="11" t="s">
        <v>92</v>
      </c>
    </row>
    <row r="5" spans="1:1" ht="18.75">
      <c r="A5" s="12" t="s">
        <v>66</v>
      </c>
    </row>
    <row r="7" spans="1:1" ht="30">
      <c r="A7" s="11" t="s">
        <v>92</v>
      </c>
    </row>
    <row r="9" spans="1:1">
      <c r="A9" t="s">
        <v>93</v>
      </c>
    </row>
    <row r="11" spans="1:1">
      <c r="A11" t="s">
        <v>145</v>
      </c>
    </row>
    <row r="13" spans="1:1">
      <c r="A13" t="s">
        <v>94</v>
      </c>
    </row>
    <row r="15" spans="1:1">
      <c r="A15" t="s">
        <v>109</v>
      </c>
    </row>
    <row r="17" spans="1:1">
      <c r="A17" t="s">
        <v>115</v>
      </c>
    </row>
    <row r="19" spans="1:1">
      <c r="A19" t="s">
        <v>116</v>
      </c>
    </row>
    <row r="21" spans="1:1">
      <c r="A21" t="s">
        <v>177</v>
      </c>
    </row>
    <row r="23" spans="1:1">
      <c r="A23" t="s">
        <v>178</v>
      </c>
    </row>
    <row r="25" spans="1:1">
      <c r="A25" t="s">
        <v>179</v>
      </c>
    </row>
    <row r="27" spans="1:1">
      <c r="A27" t="s">
        <v>180</v>
      </c>
    </row>
    <row r="29" spans="1:1">
      <c r="A29" t="s">
        <v>181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M69"/>
  <sheetViews>
    <sheetView showGridLines="0" topLeftCell="I13" zoomScaleNormal="100" workbookViewId="0">
      <selection activeCell="W20" sqref="W20:X20"/>
    </sheetView>
  </sheetViews>
  <sheetFormatPr defaultRowHeight="15"/>
  <cols>
    <col min="1" max="1" width="26.7109375" customWidth="1"/>
    <col min="2" max="14" width="9.140625" customWidth="1"/>
    <col min="17" max="17" width="11" customWidth="1"/>
    <col min="18" max="18" width="1.42578125" customWidth="1"/>
    <col min="19" max="20" width="9.140625" customWidth="1"/>
    <col min="26" max="26" width="9.140625" customWidth="1"/>
    <col min="27" max="27" width="1.42578125" customWidth="1"/>
    <col min="28" max="35" width="9.140625" customWidth="1"/>
    <col min="38" max="38" width="11" customWidth="1"/>
  </cols>
  <sheetData>
    <row r="1" spans="1:39" ht="15.75">
      <c r="A1" s="10" t="s">
        <v>74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3" spans="1:39" ht="8.25" customHeight="1" thickBot="1"/>
    <row r="4" spans="1:39">
      <c r="A4" s="495" t="s">
        <v>20</v>
      </c>
      <c r="B4" s="525" t="s">
        <v>18</v>
      </c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22"/>
      <c r="Q4" s="518" t="s">
        <v>165</v>
      </c>
      <c r="S4" s="504" t="s">
        <v>111</v>
      </c>
      <c r="T4" s="505"/>
      <c r="U4" s="505"/>
      <c r="V4" s="505"/>
      <c r="W4" s="505"/>
      <c r="X4" s="505"/>
      <c r="Y4" s="505"/>
      <c r="Z4" s="507"/>
    </row>
    <row r="5" spans="1:39">
      <c r="A5" s="512"/>
      <c r="B5" s="523" t="s">
        <v>67</v>
      </c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24"/>
      <c r="Q5" s="519"/>
      <c r="S5" s="508" t="s">
        <v>67</v>
      </c>
      <c r="T5" s="509"/>
      <c r="U5" s="509"/>
      <c r="V5" s="509"/>
      <c r="W5" s="509"/>
      <c r="X5" s="509"/>
      <c r="Y5" s="509"/>
      <c r="Z5" s="511"/>
    </row>
    <row r="6" spans="1:39" ht="20.25" customHeight="1" thickBot="1">
      <c r="A6" s="512"/>
      <c r="B6" s="61">
        <v>2010</v>
      </c>
      <c r="C6" s="62">
        <v>2011</v>
      </c>
      <c r="D6" s="62">
        <v>2012</v>
      </c>
      <c r="E6" s="62">
        <v>2013</v>
      </c>
      <c r="F6" s="62">
        <v>2014</v>
      </c>
      <c r="G6" s="62">
        <v>2015</v>
      </c>
      <c r="H6" s="62">
        <v>2016</v>
      </c>
      <c r="I6" s="62">
        <v>2017</v>
      </c>
      <c r="J6" s="62">
        <v>2018</v>
      </c>
      <c r="K6" s="62">
        <v>2019</v>
      </c>
      <c r="L6" s="62">
        <v>2020</v>
      </c>
      <c r="M6" s="62">
        <v>2021</v>
      </c>
      <c r="N6" s="62">
        <v>2022</v>
      </c>
      <c r="O6" s="62">
        <v>2023</v>
      </c>
      <c r="P6" s="94">
        <v>2024</v>
      </c>
      <c r="Q6" s="520"/>
      <c r="S6" s="65">
        <v>2010</v>
      </c>
      <c r="T6" s="62">
        <v>2015</v>
      </c>
      <c r="U6" s="62">
        <v>2019</v>
      </c>
      <c r="V6" s="62">
        <v>2020</v>
      </c>
      <c r="W6" s="62">
        <v>2021</v>
      </c>
      <c r="X6" s="62">
        <v>2022</v>
      </c>
      <c r="Y6" s="62">
        <v>2023</v>
      </c>
      <c r="Z6" s="250">
        <v>2024</v>
      </c>
    </row>
    <row r="7" spans="1:39" ht="20.100000000000001" customHeight="1">
      <c r="A7" s="16" t="s">
        <v>30</v>
      </c>
      <c r="B7" s="17"/>
      <c r="C7" s="26"/>
      <c r="D7" s="26"/>
      <c r="E7" s="26"/>
      <c r="F7" s="26"/>
      <c r="G7" s="26"/>
      <c r="H7" s="26">
        <v>25.2</v>
      </c>
      <c r="I7" s="26">
        <v>378.72</v>
      </c>
      <c r="J7" s="26">
        <v>81.95</v>
      </c>
      <c r="K7" s="26">
        <v>128.31</v>
      </c>
      <c r="L7" s="26">
        <v>46.35</v>
      </c>
      <c r="M7" s="26">
        <v>32.85</v>
      </c>
      <c r="N7" s="26">
        <v>40.770000000000003</v>
      </c>
      <c r="O7" s="26">
        <v>41.3</v>
      </c>
      <c r="P7" s="39">
        <v>298.29000000000002</v>
      </c>
      <c r="Q7" s="24">
        <f t="shared" ref="Q7:Q11" si="0">(P7-O7)/O7</f>
        <v>6.2225181598062962</v>
      </c>
      <c r="S7" s="220">
        <f>B7/$B$11</f>
        <v>0</v>
      </c>
      <c r="T7" s="214">
        <f>G7/$G$11</f>
        <v>0</v>
      </c>
      <c r="U7" s="214">
        <f>K7/$K$11</f>
        <v>4.4365992641973939E-2</v>
      </c>
      <c r="V7" s="214">
        <f>L7/$L$11</f>
        <v>1.3142038929923303E-2</v>
      </c>
      <c r="W7" s="214">
        <f>M7/$M$11</f>
        <v>9.4186796645401773E-3</v>
      </c>
      <c r="X7" s="214">
        <f>N7/$N$11</f>
        <v>2.1503845058387924E-2</v>
      </c>
      <c r="Y7" s="214">
        <f>O7/$O$11</f>
        <v>2.8770062416406596E-2</v>
      </c>
      <c r="Z7" s="219">
        <f>P7/$P$11</f>
        <v>0.47733273591397168</v>
      </c>
      <c r="AM7" s="16"/>
    </row>
    <row r="8" spans="1:39" ht="20.100000000000001" customHeight="1">
      <c r="A8" s="16" t="s">
        <v>97</v>
      </c>
      <c r="B8" s="17"/>
      <c r="C8" s="26">
        <v>12.13</v>
      </c>
      <c r="D8" s="26"/>
      <c r="E8" s="26">
        <v>1.1000000000000001</v>
      </c>
      <c r="F8" s="26">
        <v>0.65</v>
      </c>
      <c r="G8" s="26">
        <v>21.56</v>
      </c>
      <c r="H8" s="26">
        <v>16.5</v>
      </c>
      <c r="I8" s="26">
        <v>28.74</v>
      </c>
      <c r="J8" s="26">
        <v>30.64</v>
      </c>
      <c r="K8" s="26">
        <v>2.81</v>
      </c>
      <c r="L8" s="26">
        <v>12.15</v>
      </c>
      <c r="M8" s="26">
        <v>14.19</v>
      </c>
      <c r="N8" s="26">
        <v>24.68</v>
      </c>
      <c r="O8" s="26">
        <v>39.130000000000003</v>
      </c>
      <c r="P8" s="39">
        <v>42.18</v>
      </c>
      <c r="Q8" s="27">
        <f t="shared" si="0"/>
        <v>7.7945310503449966E-2</v>
      </c>
      <c r="S8" s="220">
        <f>B8/$B$11</f>
        <v>0</v>
      </c>
      <c r="T8" s="214">
        <f>G8/$G$11</f>
        <v>1.432087120847296E-3</v>
      </c>
      <c r="U8" s="214">
        <f>K8/$K$11</f>
        <v>9.7161904235014234E-4</v>
      </c>
      <c r="V8" s="214">
        <f>L8/$L$11</f>
        <v>3.4450004961934875E-3</v>
      </c>
      <c r="W8" s="214">
        <f>M8/$M$11</f>
        <v>4.0685255537237473E-3</v>
      </c>
      <c r="X8" s="214">
        <f t="shared" ref="X8:X10" si="1">N8/$N$11</f>
        <v>1.3017289576674368E-2</v>
      </c>
      <c r="Y8" s="214">
        <f>O8/$O$11</f>
        <v>2.725841506910388E-2</v>
      </c>
      <c r="Z8" s="219">
        <f>P8/$P$11</f>
        <v>6.7497719671632719E-2</v>
      </c>
      <c r="AM8" s="16"/>
    </row>
    <row r="9" spans="1:39" ht="20.100000000000001" customHeight="1">
      <c r="A9" s="16" t="s">
        <v>40</v>
      </c>
      <c r="B9" s="17">
        <v>2114.3399999999997</v>
      </c>
      <c r="C9" s="26">
        <v>0.5</v>
      </c>
      <c r="D9" s="26">
        <v>0.54</v>
      </c>
      <c r="E9" s="26">
        <v>0.12</v>
      </c>
      <c r="F9" s="26">
        <v>2.63</v>
      </c>
      <c r="G9" s="26">
        <v>15033.34</v>
      </c>
      <c r="H9" s="26">
        <v>0.61</v>
      </c>
      <c r="I9" s="26">
        <v>8663.5499999999993</v>
      </c>
      <c r="J9" s="26">
        <v>6374.99</v>
      </c>
      <c r="K9" s="26">
        <v>2760.8500000000004</v>
      </c>
      <c r="L9" s="26">
        <v>3468.35</v>
      </c>
      <c r="M9" s="26">
        <v>3438.71</v>
      </c>
      <c r="N9" s="26">
        <v>1830.49</v>
      </c>
      <c r="O9" s="26">
        <v>1354.67</v>
      </c>
      <c r="P9" s="39">
        <v>284.39</v>
      </c>
      <c r="Q9" s="27">
        <f t="shared" si="0"/>
        <v>-0.79006695357540957</v>
      </c>
      <c r="S9" s="220">
        <f>B9/$B$11</f>
        <v>1</v>
      </c>
      <c r="T9" s="214">
        <f>G9/$G$11</f>
        <v>0.99856459171236045</v>
      </c>
      <c r="U9" s="214">
        <f>K9/$K$11</f>
        <v>0.95462435340654472</v>
      </c>
      <c r="V9" s="214">
        <f>L9/$L$11</f>
        <v>0.98341296057388317</v>
      </c>
      <c r="W9" s="214">
        <f>M9/$M$11</f>
        <v>0.98593935918572151</v>
      </c>
      <c r="X9" s="214">
        <f t="shared" si="1"/>
        <v>0.96547886536493766</v>
      </c>
      <c r="Y9" s="214">
        <f>O9/$O$11</f>
        <v>0.94367894560856003</v>
      </c>
      <c r="Z9" s="219">
        <f>P9/$P$11</f>
        <v>0.45508953289273657</v>
      </c>
    </row>
    <row r="10" spans="1:39" ht="20.100000000000001" customHeight="1" thickBot="1">
      <c r="A10" s="16" t="s">
        <v>70</v>
      </c>
      <c r="B10" s="17">
        <f t="shared" ref="B10:P10" si="2">B11-SUM(B7:B9)</f>
        <v>0</v>
      </c>
      <c r="C10" s="26">
        <f t="shared" si="2"/>
        <v>0</v>
      </c>
      <c r="D10" s="26">
        <f t="shared" si="2"/>
        <v>0</v>
      </c>
      <c r="E10" s="26">
        <f t="shared" si="2"/>
        <v>0.12000000000000011</v>
      </c>
      <c r="F10" s="26">
        <f t="shared" si="2"/>
        <v>0.26000000000000023</v>
      </c>
      <c r="G10" s="26">
        <f t="shared" si="2"/>
        <v>4.9999999999272404E-2</v>
      </c>
      <c r="H10" s="26">
        <f t="shared" si="2"/>
        <v>9.9999999999980105E-3</v>
      </c>
      <c r="I10" s="26">
        <f t="shared" si="2"/>
        <v>30.149999999999636</v>
      </c>
      <c r="J10" s="26">
        <f t="shared" si="2"/>
        <v>0</v>
      </c>
      <c r="K10" s="26">
        <f t="shared" si="2"/>
        <v>0.11000000000012733</v>
      </c>
      <c r="L10" s="26">
        <f t="shared" si="2"/>
        <v>0</v>
      </c>
      <c r="M10" s="26">
        <f t="shared" si="2"/>
        <v>2</v>
      </c>
      <c r="N10" s="26">
        <f t="shared" si="2"/>
        <v>0</v>
      </c>
      <c r="O10" s="26">
        <f t="shared" si="2"/>
        <v>0.41999999999984539</v>
      </c>
      <c r="P10" s="39">
        <f t="shared" si="2"/>
        <v>4.9999999999954525E-2</v>
      </c>
      <c r="Q10" s="27">
        <f t="shared" si="0"/>
        <v>-0.88095238095244544</v>
      </c>
      <c r="S10" s="220">
        <f>B10/$B$11</f>
        <v>0</v>
      </c>
      <c r="T10" s="227">
        <f>G10/$G$11</f>
        <v>3.321166792269148E-6</v>
      </c>
      <c r="U10" s="214">
        <f>K10/$K$11</f>
        <v>3.803490913118839E-5</v>
      </c>
      <c r="V10" s="214">
        <f>L10/$L$11</f>
        <v>0</v>
      </c>
      <c r="W10" s="214">
        <f>M10/$M$11</f>
        <v>5.734355960146226E-4</v>
      </c>
      <c r="X10" s="214">
        <f t="shared" si="1"/>
        <v>0</v>
      </c>
      <c r="Y10" s="214">
        <f>O10/$O$11</f>
        <v>2.9257690592945093E-4</v>
      </c>
      <c r="Z10" s="219">
        <f>P10/$P$11</f>
        <v>8.001152165904615E-5</v>
      </c>
    </row>
    <row r="11" spans="1:39" ht="26.25" customHeight="1" thickBot="1">
      <c r="A11" s="254" t="s">
        <v>43</v>
      </c>
      <c r="B11" s="232">
        <v>2114.3399999999997</v>
      </c>
      <c r="C11" s="233">
        <v>12.63</v>
      </c>
      <c r="D11" s="233">
        <v>0.54</v>
      </c>
      <c r="E11" s="233">
        <v>1.3400000000000003</v>
      </c>
      <c r="F11" s="233">
        <v>3.54</v>
      </c>
      <c r="G11" s="233">
        <v>15054.949999999999</v>
      </c>
      <c r="H11" s="233">
        <v>42.32</v>
      </c>
      <c r="I11" s="233">
        <v>9101.159999999998</v>
      </c>
      <c r="J11" s="233">
        <v>6487.58</v>
      </c>
      <c r="K11" s="233">
        <v>2892.0800000000004</v>
      </c>
      <c r="L11" s="233">
        <v>3526.85</v>
      </c>
      <c r="M11" s="233">
        <v>3487.75</v>
      </c>
      <c r="N11" s="233">
        <v>1895.94</v>
      </c>
      <c r="O11" s="233">
        <v>1435.52</v>
      </c>
      <c r="P11" s="235">
        <v>624.91</v>
      </c>
      <c r="Q11" s="234">
        <f t="shared" si="0"/>
        <v>-0.56468039456085606</v>
      </c>
      <c r="R11" s="2"/>
      <c r="S11" s="321">
        <f t="shared" ref="S11:Z11" si="3">SUM(S7:S10)</f>
        <v>1</v>
      </c>
      <c r="T11" s="316">
        <f t="shared" si="3"/>
        <v>1</v>
      </c>
      <c r="U11" s="316">
        <f t="shared" si="3"/>
        <v>1</v>
      </c>
      <c r="V11" s="316">
        <f t="shared" si="3"/>
        <v>1</v>
      </c>
      <c r="W11" s="316">
        <f t="shared" si="3"/>
        <v>1</v>
      </c>
      <c r="X11" s="316">
        <f t="shared" si="3"/>
        <v>1</v>
      </c>
      <c r="Y11" s="316">
        <f t="shared" si="3"/>
        <v>0.99999999999999989</v>
      </c>
      <c r="Z11" s="322">
        <f t="shared" si="3"/>
        <v>1</v>
      </c>
    </row>
    <row r="12" spans="1:39" ht="19.5" customHeight="1" thickBot="1"/>
    <row r="13" spans="1:39" ht="15" customHeight="1">
      <c r="A13" s="495" t="s">
        <v>20</v>
      </c>
      <c r="B13" s="525">
        <v>1000</v>
      </c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22"/>
      <c r="Q13" s="518" t="s">
        <v>165</v>
      </c>
      <c r="S13" s="504" t="s">
        <v>111</v>
      </c>
      <c r="T13" s="505"/>
      <c r="U13" s="505"/>
      <c r="V13" s="505"/>
      <c r="W13" s="505"/>
      <c r="X13" s="505"/>
      <c r="Y13" s="505"/>
      <c r="Z13" s="507"/>
    </row>
    <row r="14" spans="1:39">
      <c r="A14" s="512"/>
      <c r="B14" s="523" t="str">
        <f>B5</f>
        <v>jan - dez</v>
      </c>
      <c r="C14" s="509"/>
      <c r="D14" s="509"/>
      <c r="E14" s="509"/>
      <c r="F14" s="509"/>
      <c r="G14" s="509"/>
      <c r="H14" s="509"/>
      <c r="I14" s="509"/>
      <c r="J14" s="509"/>
      <c r="K14" s="509"/>
      <c r="L14" s="509"/>
      <c r="M14" s="509"/>
      <c r="N14" s="509"/>
      <c r="O14" s="509"/>
      <c r="P14" s="524"/>
      <c r="Q14" s="519"/>
      <c r="S14" s="508" t="s">
        <v>67</v>
      </c>
      <c r="T14" s="509"/>
      <c r="U14" s="509"/>
      <c r="V14" s="509"/>
      <c r="W14" s="509"/>
      <c r="X14" s="509"/>
      <c r="Y14" s="509"/>
      <c r="Z14" s="511"/>
    </row>
    <row r="15" spans="1:39" ht="20.25" customHeight="1" thickBot="1">
      <c r="A15" s="512"/>
      <c r="B15" s="61">
        <v>2010</v>
      </c>
      <c r="C15" s="62">
        <v>2011</v>
      </c>
      <c r="D15" s="62">
        <v>2012</v>
      </c>
      <c r="E15" s="62">
        <v>2013</v>
      </c>
      <c r="F15" s="62">
        <v>2014</v>
      </c>
      <c r="G15" s="62">
        <v>2015</v>
      </c>
      <c r="H15" s="62">
        <v>2016</v>
      </c>
      <c r="I15" s="62">
        <v>2017</v>
      </c>
      <c r="J15" s="62">
        <v>2018</v>
      </c>
      <c r="K15" s="62">
        <v>2019</v>
      </c>
      <c r="L15" s="62">
        <v>2020</v>
      </c>
      <c r="M15" s="62">
        <v>2021</v>
      </c>
      <c r="N15" s="62">
        <v>2022</v>
      </c>
      <c r="O15" s="62">
        <v>2023</v>
      </c>
      <c r="P15" s="94">
        <v>2024</v>
      </c>
      <c r="Q15" s="520"/>
      <c r="S15" s="65">
        <v>2010</v>
      </c>
      <c r="T15" s="62">
        <v>2015</v>
      </c>
      <c r="U15" s="62">
        <v>2019</v>
      </c>
      <c r="V15" s="62">
        <v>2020</v>
      </c>
      <c r="W15" s="62">
        <v>2021</v>
      </c>
      <c r="X15" s="62">
        <v>2022</v>
      </c>
      <c r="Y15" s="62">
        <v>2023</v>
      </c>
      <c r="Z15" s="250">
        <v>2024</v>
      </c>
    </row>
    <row r="16" spans="1:39">
      <c r="A16" s="16" t="s">
        <v>30</v>
      </c>
      <c r="B16" s="17"/>
      <c r="C16" s="26"/>
      <c r="D16" s="26"/>
      <c r="E16" s="26"/>
      <c r="F16" s="26"/>
      <c r="G16" s="26"/>
      <c r="H16" s="26">
        <v>6.7279999999999998</v>
      </c>
      <c r="I16" s="26">
        <v>64.41</v>
      </c>
      <c r="J16" s="26">
        <v>21.561</v>
      </c>
      <c r="K16" s="26">
        <v>35.68</v>
      </c>
      <c r="L16" s="26">
        <v>13.64</v>
      </c>
      <c r="M16" s="26">
        <v>11.26</v>
      </c>
      <c r="N16" s="26">
        <v>23.526</v>
      </c>
      <c r="O16" s="26">
        <v>354.03800000000001</v>
      </c>
      <c r="P16" s="39">
        <v>84.703999999999994</v>
      </c>
      <c r="Q16" s="24">
        <f>(P16-O16)/O16</f>
        <v>-0.76074884616905525</v>
      </c>
      <c r="S16" s="220">
        <f>B16/$B$20</f>
        <v>0</v>
      </c>
      <c r="T16" s="214">
        <f>G16/$G$20</f>
        <v>0</v>
      </c>
      <c r="U16" s="214">
        <f>K16/$K$20</f>
        <v>0.20300871662987319</v>
      </c>
      <c r="V16" s="214">
        <f>L16/$L$20</f>
        <v>7.0581417009914521E-2</v>
      </c>
      <c r="W16" s="214">
        <f>M16/$M$20</f>
        <v>4.9663908540780857E-2</v>
      </c>
      <c r="X16" s="214">
        <f>N16/$N$20</f>
        <v>0.15661551775788038</v>
      </c>
      <c r="Y16" s="214">
        <f>O16/$O$20</f>
        <v>0.7563233811289799</v>
      </c>
      <c r="Z16" s="219">
        <f>P16/$P$20</f>
        <v>0.67535201160880864</v>
      </c>
    </row>
    <row r="17" spans="1:26">
      <c r="A17" s="16" t="s">
        <v>97</v>
      </c>
      <c r="B17" s="17"/>
      <c r="C17" s="26">
        <v>14.206</v>
      </c>
      <c r="D17" s="26"/>
      <c r="E17" s="26">
        <v>0.67</v>
      </c>
      <c r="F17" s="26">
        <v>0.40200000000000002</v>
      </c>
      <c r="G17" s="26">
        <v>9.8919999999999995</v>
      </c>
      <c r="H17" s="26">
        <v>10.111000000000001</v>
      </c>
      <c r="I17" s="26">
        <v>18.143000000000001</v>
      </c>
      <c r="J17" s="26">
        <v>20.690999999999999</v>
      </c>
      <c r="K17" s="26">
        <v>1.716</v>
      </c>
      <c r="L17" s="26">
        <v>7.8890000000000002</v>
      </c>
      <c r="M17" s="26">
        <v>8.9489999999999998</v>
      </c>
      <c r="N17" s="26">
        <v>15.566000000000001</v>
      </c>
      <c r="O17" s="26">
        <v>34.642000000000003</v>
      </c>
      <c r="P17" s="39">
        <v>25.444000000000003</v>
      </c>
      <c r="Q17" s="27">
        <f t="shared" ref="Q17:Q19" si="4">(P17-O17)/O17</f>
        <v>-0.26551584781479126</v>
      </c>
      <c r="S17" s="220">
        <f>B17/$B$20</f>
        <v>0</v>
      </c>
      <c r="T17" s="214">
        <f>G17/$G$20</f>
        <v>1.6008752055308845E-2</v>
      </c>
      <c r="U17" s="214">
        <f>K17/$K$20</f>
        <v>9.7635358110107172E-3</v>
      </c>
      <c r="V17" s="214">
        <f>L17/$L$20</f>
        <v>4.0822345952435161E-2</v>
      </c>
      <c r="W17" s="214">
        <f>M17/$M$20</f>
        <v>3.9470898537428765E-2</v>
      </c>
      <c r="X17" s="214">
        <f t="shared" ref="X17:X19" si="5">N17/$N$20</f>
        <v>0.10362480444695936</v>
      </c>
      <c r="Y17" s="214">
        <f>O17/$O$20</f>
        <v>7.400492198314905E-2</v>
      </c>
      <c r="Z17" s="219">
        <f>P17/$P$20</f>
        <v>0.20286712060085155</v>
      </c>
    </row>
    <row r="18" spans="1:26" ht="20.100000000000001" customHeight="1">
      <c r="A18" s="16" t="s">
        <v>40</v>
      </c>
      <c r="B18" s="17">
        <v>90.73</v>
      </c>
      <c r="C18" s="26">
        <v>0.28899999999999998</v>
      </c>
      <c r="D18" s="26">
        <v>0.21099999999999999</v>
      </c>
      <c r="E18" s="26">
        <v>9.6000000000000002E-2</v>
      </c>
      <c r="F18" s="26">
        <v>1.722</v>
      </c>
      <c r="G18" s="26">
        <v>608.01400000000001</v>
      </c>
      <c r="H18" s="26">
        <v>0.13500000000000001</v>
      </c>
      <c r="I18" s="26">
        <v>373</v>
      </c>
      <c r="J18" s="26">
        <v>327.54500000000002</v>
      </c>
      <c r="K18" s="26">
        <v>137.48400000000001</v>
      </c>
      <c r="L18" s="26">
        <v>171.72300000000001</v>
      </c>
      <c r="M18" s="26">
        <v>205.71</v>
      </c>
      <c r="N18" s="26">
        <v>111.12299999999999</v>
      </c>
      <c r="O18" s="26">
        <v>72.603999999999999</v>
      </c>
      <c r="P18" s="39">
        <v>15.064</v>
      </c>
      <c r="Q18" s="27">
        <f t="shared" si="4"/>
        <v>-0.79251831854994215</v>
      </c>
      <c r="S18" s="220">
        <f>B18/$B$20</f>
        <v>1</v>
      </c>
      <c r="T18" s="214">
        <f>G18/$G$20</f>
        <v>0.9839815378241562</v>
      </c>
      <c r="U18" s="214">
        <f>K18/$K$20</f>
        <v>0.78224356494230629</v>
      </c>
      <c r="V18" s="214">
        <f>L18/$L$20</f>
        <v>0.88859623703765034</v>
      </c>
      <c r="W18" s="214">
        <f>M18/$M$20</f>
        <v>0.90731462041954092</v>
      </c>
      <c r="X18" s="214">
        <f t="shared" si="5"/>
        <v>0.73975967779516016</v>
      </c>
      <c r="Y18" s="214">
        <f>O18/$O$20</f>
        <v>0.15510228496231607</v>
      </c>
      <c r="Z18" s="219">
        <f>P18/$P$20</f>
        <v>0.12010652038717291</v>
      </c>
    </row>
    <row r="19" spans="1:26" ht="20.100000000000001" customHeight="1" thickBot="1">
      <c r="A19" s="16" t="s">
        <v>70</v>
      </c>
      <c r="B19" s="17">
        <f t="shared" ref="B19:P19" si="6">B20-SUM(B16:B18)</f>
        <v>0</v>
      </c>
      <c r="C19" s="26">
        <f t="shared" si="6"/>
        <v>0</v>
      </c>
      <c r="D19" s="26">
        <f t="shared" si="6"/>
        <v>0</v>
      </c>
      <c r="E19" s="26">
        <f t="shared" si="6"/>
        <v>9.5999999999999974E-2</v>
      </c>
      <c r="F19" s="26">
        <f t="shared" si="6"/>
        <v>0.16599999999999993</v>
      </c>
      <c r="G19" s="26">
        <f t="shared" si="6"/>
        <v>5.9999999999718057E-3</v>
      </c>
      <c r="H19" s="26">
        <f t="shared" si="6"/>
        <v>0.69300000000000139</v>
      </c>
      <c r="I19" s="26">
        <f t="shared" si="6"/>
        <v>5.2709999999999582</v>
      </c>
      <c r="J19" s="26">
        <f t="shared" si="6"/>
        <v>0</v>
      </c>
      <c r="K19" s="26">
        <f t="shared" si="6"/>
        <v>0.8760000000000332</v>
      </c>
      <c r="L19" s="26">
        <f t="shared" si="6"/>
        <v>0</v>
      </c>
      <c r="M19" s="26">
        <f t="shared" si="6"/>
        <v>0.80500000000000682</v>
      </c>
      <c r="N19" s="26">
        <f t="shared" si="6"/>
        <v>0</v>
      </c>
      <c r="O19" s="26">
        <f t="shared" si="6"/>
        <v>6.8199999999999932</v>
      </c>
      <c r="P19" s="39">
        <f t="shared" si="6"/>
        <v>0.21000000000000796</v>
      </c>
      <c r="Q19" s="27">
        <f t="shared" si="4"/>
        <v>-0.96920821114369382</v>
      </c>
      <c r="S19" s="220">
        <f>B19/$B$20</f>
        <v>0</v>
      </c>
      <c r="T19" s="227">
        <f>G19/$G$20</f>
        <v>9.710120534917278E-6</v>
      </c>
      <c r="U19" s="214">
        <f>K19/$K$20</f>
        <v>4.984182616809856E-3</v>
      </c>
      <c r="V19" s="214">
        <f>L19/$L$20</f>
        <v>0</v>
      </c>
      <c r="W19" s="214">
        <f>M19/$M$20</f>
        <v>3.5505725022494609E-3</v>
      </c>
      <c r="X19" s="214">
        <f t="shared" si="5"/>
        <v>0</v>
      </c>
      <c r="Y19" s="214">
        <f>O19/$O$20</f>
        <v>1.4569411925554991E-2</v>
      </c>
      <c r="Z19" s="219">
        <f>P19/$P$20</f>
        <v>1.6743474031669721E-3</v>
      </c>
    </row>
    <row r="20" spans="1:26" ht="26.25" customHeight="1" thickBot="1">
      <c r="A20" s="254" t="s">
        <v>43</v>
      </c>
      <c r="B20" s="232">
        <v>90.73</v>
      </c>
      <c r="C20" s="233">
        <v>14.494999999999999</v>
      </c>
      <c r="D20" s="233">
        <v>0.21099999999999999</v>
      </c>
      <c r="E20" s="233">
        <v>0.86199999999999999</v>
      </c>
      <c r="F20" s="233">
        <v>2.29</v>
      </c>
      <c r="G20" s="233">
        <v>617.91200000000003</v>
      </c>
      <c r="H20" s="233">
        <v>17.667000000000002</v>
      </c>
      <c r="I20" s="233">
        <v>460.82399999999996</v>
      </c>
      <c r="J20" s="233">
        <v>369.79699999999997</v>
      </c>
      <c r="K20" s="233">
        <v>175.75600000000003</v>
      </c>
      <c r="L20" s="233">
        <v>193.25200000000001</v>
      </c>
      <c r="M20" s="233">
        <v>226.72400000000002</v>
      </c>
      <c r="N20" s="233">
        <v>150.215</v>
      </c>
      <c r="O20" s="233">
        <v>468.10399999999998</v>
      </c>
      <c r="P20" s="235">
        <v>125.422</v>
      </c>
      <c r="Q20" s="234">
        <f t="shared" ref="Q20" si="7">(P20-O20)/O20</f>
        <v>-0.73206381487874495</v>
      </c>
      <c r="S20" s="321">
        <f t="shared" ref="S20:Z20" si="8">SUM(S16:S19)</f>
        <v>1</v>
      </c>
      <c r="T20" s="316">
        <f t="shared" si="8"/>
        <v>1</v>
      </c>
      <c r="U20" s="316">
        <f t="shared" si="8"/>
        <v>1</v>
      </c>
      <c r="V20" s="316">
        <f t="shared" si="8"/>
        <v>1</v>
      </c>
      <c r="W20" s="316">
        <f t="shared" si="8"/>
        <v>1</v>
      </c>
      <c r="X20" s="316">
        <f t="shared" si="8"/>
        <v>0.99999999999999989</v>
      </c>
      <c r="Y20" s="316">
        <f t="shared" si="8"/>
        <v>0.99999999999999989</v>
      </c>
      <c r="Z20" s="322">
        <f t="shared" si="8"/>
        <v>1.0000000000000002</v>
      </c>
    </row>
    <row r="21" spans="1:26" ht="20.100000000000001" customHeight="1" thickBot="1"/>
    <row r="22" spans="1:26" ht="15" customHeight="1">
      <c r="A22" s="540" t="s">
        <v>20</v>
      </c>
      <c r="B22" s="543" t="s">
        <v>50</v>
      </c>
      <c r="C22" s="543"/>
      <c r="D22" s="543"/>
      <c r="E22" s="543"/>
      <c r="F22" s="543"/>
      <c r="G22" s="543"/>
      <c r="H22" s="543"/>
      <c r="I22" s="543"/>
      <c r="J22" s="543"/>
      <c r="K22" s="543"/>
      <c r="L22" s="543"/>
      <c r="M22" s="543"/>
      <c r="N22" s="543"/>
      <c r="O22" s="543"/>
      <c r="P22" s="544"/>
      <c r="Q22" s="518" t="s">
        <v>165</v>
      </c>
    </row>
    <row r="23" spans="1:26" ht="15.75" customHeight="1">
      <c r="A23" s="541"/>
      <c r="B23" s="548" t="str">
        <f>B14</f>
        <v>jan - dez</v>
      </c>
      <c r="C23" s="548"/>
      <c r="D23" s="548"/>
      <c r="E23" s="548"/>
      <c r="F23" s="548"/>
      <c r="G23" s="548"/>
      <c r="H23" s="548"/>
      <c r="I23" s="548"/>
      <c r="J23" s="548"/>
      <c r="K23" s="548"/>
      <c r="L23" s="548"/>
      <c r="M23" s="548"/>
      <c r="N23" s="548"/>
      <c r="O23" s="548"/>
      <c r="P23" s="549"/>
      <c r="Q23" s="519"/>
    </row>
    <row r="24" spans="1:26" ht="21.75" customHeight="1" thickBot="1">
      <c r="A24" s="541"/>
      <c r="B24" s="175">
        <v>2010</v>
      </c>
      <c r="C24" s="48">
        <v>2011</v>
      </c>
      <c r="D24" s="48">
        <v>2012</v>
      </c>
      <c r="E24" s="20">
        <v>2013</v>
      </c>
      <c r="F24" s="20">
        <v>2014</v>
      </c>
      <c r="G24" s="20">
        <v>2015</v>
      </c>
      <c r="H24" s="20">
        <v>2016</v>
      </c>
      <c r="I24" s="20">
        <v>2017</v>
      </c>
      <c r="J24" s="20">
        <v>2018</v>
      </c>
      <c r="K24" s="20">
        <v>2019</v>
      </c>
      <c r="L24" s="20">
        <v>2020</v>
      </c>
      <c r="M24" s="20">
        <v>2021</v>
      </c>
      <c r="N24" s="20">
        <v>2022</v>
      </c>
      <c r="O24" s="20">
        <v>2023</v>
      </c>
      <c r="P24" s="21">
        <v>2024</v>
      </c>
      <c r="Q24" s="520"/>
    </row>
    <row r="25" spans="1:26" ht="20.100000000000001" customHeight="1">
      <c r="A25" s="16" t="s">
        <v>30</v>
      </c>
      <c r="B25" s="87"/>
      <c r="C25" s="87"/>
      <c r="D25" s="87"/>
      <c r="E25" s="87"/>
      <c r="F25" s="87"/>
      <c r="G25" s="87"/>
      <c r="H25" s="87">
        <f t="shared" ref="H25:P25" si="9">(H16/H7)*10</f>
        <v>2.6698412698412701</v>
      </c>
      <c r="I25" s="87">
        <f t="shared" si="9"/>
        <v>1.7007287705956906</v>
      </c>
      <c r="J25" s="87">
        <f t="shared" si="9"/>
        <v>2.6309945088468578</v>
      </c>
      <c r="K25" s="87">
        <f t="shared" si="9"/>
        <v>2.7807653339568232</v>
      </c>
      <c r="L25" s="87">
        <f t="shared" si="9"/>
        <v>2.942826321467098</v>
      </c>
      <c r="M25" s="87">
        <f t="shared" si="9"/>
        <v>3.4277016742770168</v>
      </c>
      <c r="N25" s="87">
        <f t="shared" si="9"/>
        <v>5.7704194260485639</v>
      </c>
      <c r="O25" s="87">
        <f t="shared" si="9"/>
        <v>85.723486682808726</v>
      </c>
      <c r="P25" s="91">
        <f t="shared" si="9"/>
        <v>2.8396526869824661</v>
      </c>
      <c r="Q25" s="49">
        <f>(P25-O25)/O25</f>
        <v>-0.96687427452070807</v>
      </c>
    </row>
    <row r="26" spans="1:26" ht="20.100000000000001" customHeight="1">
      <c r="A26" s="16" t="s">
        <v>97</v>
      </c>
      <c r="B26" s="56"/>
      <c r="C26" s="56">
        <f t="shared" ref="C26:G26" si="10">(C17/C8)*10</f>
        <v>11.711459192085735</v>
      </c>
      <c r="D26" s="56"/>
      <c r="E26" s="56">
        <f t="shared" si="10"/>
        <v>6.0909090909090917</v>
      </c>
      <c r="F26" s="56">
        <f t="shared" si="10"/>
        <v>6.1846153846153848</v>
      </c>
      <c r="G26" s="56">
        <f t="shared" si="10"/>
        <v>4.5881261595547311</v>
      </c>
      <c r="H26" s="56">
        <f t="shared" ref="H26:P26" si="11">(H17/H8)*10</f>
        <v>6.1278787878787888</v>
      </c>
      <c r="I26" s="56">
        <f t="shared" si="11"/>
        <v>6.3128044537230341</v>
      </c>
      <c r="J26" s="56">
        <f t="shared" si="11"/>
        <v>6.7529373368146208</v>
      </c>
      <c r="K26" s="56">
        <f t="shared" si="11"/>
        <v>6.1067615658362984</v>
      </c>
      <c r="L26" s="56">
        <f t="shared" si="11"/>
        <v>6.4930041152263378</v>
      </c>
      <c r="M26" s="56">
        <f t="shared" si="11"/>
        <v>6.3065539112050741</v>
      </c>
      <c r="N26" s="56">
        <f t="shared" si="11"/>
        <v>6.3071312803889787</v>
      </c>
      <c r="O26" s="56">
        <f t="shared" si="11"/>
        <v>8.8530539228213652</v>
      </c>
      <c r="P26" s="93">
        <f t="shared" si="11"/>
        <v>6.0322427690848741</v>
      </c>
      <c r="Q26" s="50">
        <f t="shared" ref="Q26:Q29" si="12">(P26-O26)/O26</f>
        <v>-0.31862577347066823</v>
      </c>
    </row>
    <row r="27" spans="1:26" ht="20.100000000000001" customHeight="1">
      <c r="A27" s="16" t="s">
        <v>40</v>
      </c>
      <c r="B27" s="56">
        <f t="shared" ref="B27:G27" si="13">(B18/B9)*10</f>
        <v>0.42911736050020349</v>
      </c>
      <c r="C27" s="56">
        <f t="shared" si="13"/>
        <v>5.7799999999999994</v>
      </c>
      <c r="D27" s="56">
        <f t="shared" si="13"/>
        <v>3.9074074074074074</v>
      </c>
      <c r="E27" s="56">
        <f t="shared" si="13"/>
        <v>8</v>
      </c>
      <c r="F27" s="56">
        <f t="shared" si="13"/>
        <v>6.5475285171102655</v>
      </c>
      <c r="G27" s="56">
        <f t="shared" si="13"/>
        <v>0.40444372308482351</v>
      </c>
      <c r="H27" s="56">
        <f t="shared" ref="H27:P27" si="14">(H18/H9)*10</f>
        <v>2.2131147540983607</v>
      </c>
      <c r="I27" s="56">
        <f t="shared" si="14"/>
        <v>0.43053944399235883</v>
      </c>
      <c r="J27" s="56">
        <f t="shared" si="14"/>
        <v>0.51379688438726967</v>
      </c>
      <c r="K27" s="56">
        <f t="shared" si="14"/>
        <v>0.49797707227846494</v>
      </c>
      <c r="L27" s="56">
        <f t="shared" si="14"/>
        <v>0.49511439156947834</v>
      </c>
      <c r="M27" s="56">
        <f t="shared" si="14"/>
        <v>0.5982185179907582</v>
      </c>
      <c r="N27" s="56">
        <f t="shared" si="14"/>
        <v>0.60706696021283912</v>
      </c>
      <c r="O27" s="56">
        <f t="shared" si="14"/>
        <v>0.53595340562646243</v>
      </c>
      <c r="P27" s="93">
        <f t="shared" si="14"/>
        <v>0.52969513695980874</v>
      </c>
      <c r="Q27" s="50">
        <f t="shared" si="12"/>
        <v>-1.1676889447765623E-2</v>
      </c>
    </row>
    <row r="28" spans="1:26" ht="20.100000000000001" customHeight="1" thickBot="1">
      <c r="A28" s="16" t="s">
        <v>70</v>
      </c>
      <c r="B28" s="56"/>
      <c r="C28" s="56"/>
      <c r="D28" s="56"/>
      <c r="E28" s="56">
        <f t="shared" ref="E28:G28" si="15">(E19/E10)*10</f>
        <v>7.9999999999999902</v>
      </c>
      <c r="F28" s="56">
        <f t="shared" si="15"/>
        <v>6.3846153846153761</v>
      </c>
      <c r="G28" s="56">
        <f t="shared" si="15"/>
        <v>1.2000000000118234</v>
      </c>
      <c r="H28" s="56">
        <f t="shared" ref="H28:P28" si="16">(H19/H10)*10</f>
        <v>693.00000000013927</v>
      </c>
      <c r="I28" s="56">
        <f t="shared" si="16"/>
        <v>1.7482587064676689</v>
      </c>
      <c r="J28" s="56"/>
      <c r="K28" s="56">
        <f t="shared" si="16"/>
        <v>79.636363636274467</v>
      </c>
      <c r="L28" s="56"/>
      <c r="M28" s="56">
        <f t="shared" si="16"/>
        <v>4.0250000000000341</v>
      </c>
      <c r="N28" s="56"/>
      <c r="O28" s="56">
        <f t="shared" si="16"/>
        <v>162.38095238101198</v>
      </c>
      <c r="P28" s="93">
        <f t="shared" si="16"/>
        <v>42.00000000003979</v>
      </c>
      <c r="Q28" s="50">
        <f t="shared" si="12"/>
        <v>-0.74134897360688801</v>
      </c>
    </row>
    <row r="29" spans="1:26" ht="26.25" customHeight="1" thickBot="1">
      <c r="A29" s="254" t="s">
        <v>43</v>
      </c>
      <c r="B29" s="274">
        <f t="shared" ref="B29:P29" si="17">(B20/B11)*10</f>
        <v>0.42911736050020349</v>
      </c>
      <c r="C29" s="275">
        <f t="shared" si="17"/>
        <v>11.476642913697543</v>
      </c>
      <c r="D29" s="275">
        <f t="shared" si="17"/>
        <v>3.9074074074074074</v>
      </c>
      <c r="E29" s="275">
        <f t="shared" si="17"/>
        <v>6.4328358208955203</v>
      </c>
      <c r="F29" s="275">
        <f t="shared" si="17"/>
        <v>6.4689265536723166</v>
      </c>
      <c r="G29" s="275">
        <f t="shared" si="17"/>
        <v>0.41043776299489543</v>
      </c>
      <c r="H29" s="275">
        <f t="shared" si="17"/>
        <v>4.1746219281663519</v>
      </c>
      <c r="I29" s="275">
        <f t="shared" si="17"/>
        <v>0.50633545613965703</v>
      </c>
      <c r="J29" s="275">
        <f t="shared" si="17"/>
        <v>0.5700076145496471</v>
      </c>
      <c r="K29" s="275">
        <f t="shared" si="17"/>
        <v>0.60771486265940089</v>
      </c>
      <c r="L29" s="275">
        <f t="shared" si="17"/>
        <v>0.54794505011554229</v>
      </c>
      <c r="M29" s="275">
        <f t="shared" si="17"/>
        <v>0.65005806035409641</v>
      </c>
      <c r="N29" s="275">
        <f t="shared" si="17"/>
        <v>0.79229827948141818</v>
      </c>
      <c r="O29" s="275">
        <f t="shared" si="17"/>
        <v>3.2608671422202407</v>
      </c>
      <c r="P29" s="276">
        <f t="shared" si="17"/>
        <v>2.0070410139060026</v>
      </c>
      <c r="Q29" s="234">
        <f t="shared" si="12"/>
        <v>-0.38450696505854576</v>
      </c>
    </row>
    <row r="30" spans="1:26" ht="20.100000000000001" customHeight="1"/>
    <row r="31" spans="1:26" ht="20.100000000000001" customHeight="1"/>
    <row r="32" spans="1:26" ht="20.100000000000001" customHeight="1"/>
    <row r="33" ht="20.100000000000001" customHeight="1"/>
    <row r="34" ht="20.100000000000001" customHeight="1"/>
    <row r="35" ht="26.25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6.25" customHeight="1"/>
  </sheetData>
  <mergeCells count="16">
    <mergeCell ref="S4:Z4"/>
    <mergeCell ref="S5:Z5"/>
    <mergeCell ref="S13:Z13"/>
    <mergeCell ref="S14:Z14"/>
    <mergeCell ref="Q13:Q15"/>
    <mergeCell ref="Q22:Q24"/>
    <mergeCell ref="A4:A6"/>
    <mergeCell ref="B4:P4"/>
    <mergeCell ref="B22:P22"/>
    <mergeCell ref="B23:P23"/>
    <mergeCell ref="B5:P5"/>
    <mergeCell ref="B14:P14"/>
    <mergeCell ref="B13:P13"/>
    <mergeCell ref="Q4:Q6"/>
    <mergeCell ref="A13:A15"/>
    <mergeCell ref="A22:A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portrait" r:id="rId1"/>
  <ignoredErrors>
    <ignoredError sqref="O10:P10 O19:P19 B19:K19 B10:K10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4" id="{359C3DC8-302A-4D87-9D93-FCA69CC645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Q7:Q11</xm:sqref>
        </x14:conditionalFormatting>
        <x14:conditionalFormatting xmlns:xm="http://schemas.microsoft.com/office/excel/2006/main">
          <x14:cfRule type="iconSet" priority="115" id="{CD5DD5A5-AA09-40D7-82A1-D7CF3B7B6E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Q16:Q20</xm:sqref>
        </x14:conditionalFormatting>
        <x14:conditionalFormatting xmlns:xm="http://schemas.microsoft.com/office/excel/2006/main">
          <x14:cfRule type="iconSet" priority="116" id="{0B8DD33E-5F2D-478A-88DE-519C0AF4A1E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Q25:Q29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M117"/>
  <sheetViews>
    <sheetView showGridLines="0" topLeftCell="L100" workbookViewId="0">
      <selection activeCell="T3" sqref="T3:AA4"/>
    </sheetView>
  </sheetViews>
  <sheetFormatPr defaultRowHeight="15"/>
  <cols>
    <col min="1" max="1" width="3.140625" customWidth="1"/>
    <col min="2" max="2" width="33.42578125" customWidth="1"/>
    <col min="3" max="3" width="9" customWidth="1"/>
    <col min="4" max="16" width="9.140625" customWidth="1"/>
    <col min="18" max="18" width="12.140625" customWidth="1"/>
    <col min="19" max="19" width="4.28515625" customWidth="1"/>
    <col min="20" max="21" width="9.140625" customWidth="1"/>
    <col min="27" max="27" width="9.140625" customWidth="1"/>
    <col min="28" max="28" width="1.85546875" customWidth="1"/>
    <col min="29" max="36" width="9.140625" customWidth="1"/>
    <col min="39" max="39" width="11" customWidth="1"/>
  </cols>
  <sheetData>
    <row r="1" spans="1:27" ht="15.75">
      <c r="A1" s="10" t="s">
        <v>159</v>
      </c>
      <c r="B1" s="10"/>
    </row>
    <row r="3" spans="1:27" ht="8.25" customHeight="1">
      <c r="A3" s="562" t="s">
        <v>152</v>
      </c>
      <c r="B3" s="562"/>
      <c r="C3" s="572" t="s">
        <v>153</v>
      </c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4"/>
      <c r="R3" s="556" t="s">
        <v>168</v>
      </c>
      <c r="T3" s="512" t="s">
        <v>175</v>
      </c>
      <c r="U3" s="475"/>
      <c r="V3" s="475"/>
      <c r="W3" s="475"/>
      <c r="X3" s="475"/>
      <c r="Y3" s="475"/>
      <c r="Z3" s="475"/>
      <c r="AA3" s="558"/>
    </row>
    <row r="4" spans="1:27">
      <c r="A4" s="562"/>
      <c r="B4" s="562"/>
      <c r="C4" s="575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7"/>
      <c r="R4" s="557"/>
      <c r="T4" s="559"/>
      <c r="U4" s="560"/>
      <c r="V4" s="560"/>
      <c r="W4" s="560"/>
      <c r="X4" s="560"/>
      <c r="Y4" s="560"/>
      <c r="Z4" s="560"/>
      <c r="AA4" s="561"/>
    </row>
    <row r="5" spans="1:27" ht="19.5" customHeight="1" thickBot="1">
      <c r="A5" s="564"/>
      <c r="B5" s="564"/>
      <c r="C5" s="384">
        <v>2010</v>
      </c>
      <c r="D5" s="385">
        <v>2011</v>
      </c>
      <c r="E5" s="385">
        <v>2012</v>
      </c>
      <c r="F5" s="385">
        <v>2013</v>
      </c>
      <c r="G5" s="385">
        <v>2014</v>
      </c>
      <c r="H5" s="386">
        <v>2015</v>
      </c>
      <c r="I5" s="385">
        <v>2016</v>
      </c>
      <c r="J5" s="385">
        <v>2017</v>
      </c>
      <c r="K5" s="385">
        <v>2018</v>
      </c>
      <c r="L5" s="386">
        <v>2019</v>
      </c>
      <c r="M5" s="385">
        <v>2020</v>
      </c>
      <c r="N5" s="385">
        <v>2021</v>
      </c>
      <c r="O5" s="385">
        <v>2022</v>
      </c>
      <c r="P5" s="385">
        <v>2023</v>
      </c>
      <c r="Q5" s="415">
        <v>2024</v>
      </c>
      <c r="R5" s="557"/>
      <c r="T5" s="472">
        <v>2010</v>
      </c>
      <c r="U5" s="176">
        <v>20215</v>
      </c>
      <c r="V5" s="62">
        <v>2019</v>
      </c>
      <c r="W5" s="62">
        <v>2020</v>
      </c>
      <c r="X5" s="62">
        <v>2021</v>
      </c>
      <c r="Y5" s="62">
        <v>2022</v>
      </c>
      <c r="Z5" s="62">
        <v>2023</v>
      </c>
      <c r="AA5" s="250">
        <v>2024</v>
      </c>
    </row>
    <row r="6" spans="1:27" ht="22.5" customHeight="1" thickBot="1">
      <c r="A6" s="390" t="s">
        <v>148</v>
      </c>
      <c r="B6" s="390"/>
      <c r="C6" s="391">
        <v>450625.31999999995</v>
      </c>
      <c r="D6" s="392">
        <v>365747.11000000004</v>
      </c>
      <c r="E6" s="392">
        <v>290943.71999999997</v>
      </c>
      <c r="F6" s="392">
        <v>303554.83</v>
      </c>
      <c r="G6" s="392">
        <v>389136.18999999994</v>
      </c>
      <c r="H6" s="392">
        <v>378463.31</v>
      </c>
      <c r="I6" s="392">
        <v>359896.05000000005</v>
      </c>
      <c r="J6" s="392">
        <v>420412.02999999997</v>
      </c>
      <c r="K6" s="392">
        <v>399077.08000000007</v>
      </c>
      <c r="L6" s="392">
        <v>439524.43000000005</v>
      </c>
      <c r="M6" s="392">
        <v>470904.63999999996</v>
      </c>
      <c r="N6" s="392">
        <v>561724.91</v>
      </c>
      <c r="O6" s="392">
        <v>519694.52</v>
      </c>
      <c r="P6" s="392">
        <v>531242.61</v>
      </c>
      <c r="Q6" s="393">
        <v>547185.57000000007</v>
      </c>
      <c r="R6" s="24">
        <f>(Q6-P6)/P6</f>
        <v>3.0010695113481353E-2</v>
      </c>
      <c r="T6" s="462">
        <f>C6/C31</f>
        <v>0.26121418131522395</v>
      </c>
      <c r="U6" s="468">
        <f>H6/H31</f>
        <v>0.18302016031692703</v>
      </c>
      <c r="V6" s="325">
        <f t="shared" ref="V6:AA6" si="0">L6/L31</f>
        <v>0.15868702497562809</v>
      </c>
      <c r="W6" s="325">
        <f t="shared" si="0"/>
        <v>0.17786112579990068</v>
      </c>
      <c r="X6" s="325">
        <f t="shared" si="0"/>
        <v>0.19873808012251035</v>
      </c>
      <c r="Y6" s="325">
        <f t="shared" si="0"/>
        <v>0.18221653730862464</v>
      </c>
      <c r="Z6" s="325">
        <f t="shared" si="0"/>
        <v>0.19110974868400088</v>
      </c>
      <c r="AA6" s="326">
        <f t="shared" si="0"/>
        <v>0.29922034148273663</v>
      </c>
    </row>
    <row r="7" spans="1:27" ht="20.100000000000001" customHeight="1">
      <c r="B7" s="373" t="s">
        <v>75</v>
      </c>
      <c r="C7" s="25">
        <v>31730.239999999998</v>
      </c>
      <c r="D7" s="26">
        <v>2288.04</v>
      </c>
      <c r="E7" s="26">
        <v>3345.1</v>
      </c>
      <c r="F7" s="26">
        <v>7062.36</v>
      </c>
      <c r="G7" s="26">
        <v>18804.12</v>
      </c>
      <c r="H7" s="26">
        <v>14688.319999999998</v>
      </c>
      <c r="I7" s="26">
        <v>11696.11</v>
      </c>
      <c r="J7" s="26">
        <v>11484.869999999997</v>
      </c>
      <c r="K7" s="26">
        <v>25571.749999999996</v>
      </c>
      <c r="L7" s="26">
        <v>18801.55999999999</v>
      </c>
      <c r="M7" s="26">
        <v>17133.210000000006</v>
      </c>
      <c r="N7" s="26">
        <v>20266.279999999995</v>
      </c>
      <c r="O7" s="26">
        <v>6931.2200000000012</v>
      </c>
      <c r="P7" s="26">
        <v>5520.3300000000017</v>
      </c>
      <c r="Q7" s="66">
        <v>39062.489999999991</v>
      </c>
      <c r="R7" s="416">
        <f t="shared" ref="R7:R39" si="1">(Q7-P7)/P7</f>
        <v>6.0761150148632384</v>
      </c>
      <c r="T7" s="213">
        <f>C7/$C$6</f>
        <v>7.0413797431533587E-2</v>
      </c>
      <c r="U7" s="421">
        <f>H7/$H$6</f>
        <v>3.8810419958542342E-2</v>
      </c>
      <c r="V7" s="214">
        <f>L7/$L$6</f>
        <v>4.2777053371071974E-2</v>
      </c>
      <c r="W7" s="214">
        <f>M7/M6</f>
        <v>3.6383608367078331E-2</v>
      </c>
      <c r="X7" s="214">
        <f>N7/N6</f>
        <v>3.6078656365800113E-2</v>
      </c>
      <c r="Y7" s="214">
        <f>O7/O6</f>
        <v>1.3337104266560288E-2</v>
      </c>
      <c r="Z7" s="214">
        <f>P7/P6</f>
        <v>1.0391353961610877E-2</v>
      </c>
      <c r="AA7" s="219">
        <f>Q7/Q6</f>
        <v>7.1388011931674267E-2</v>
      </c>
    </row>
    <row r="8" spans="1:27" ht="20.100000000000001" customHeight="1">
      <c r="B8" s="373" t="s">
        <v>76</v>
      </c>
      <c r="C8" s="25">
        <v>104913.66</v>
      </c>
      <c r="D8" s="26">
        <v>79552.7</v>
      </c>
      <c r="E8" s="26">
        <v>37208.1</v>
      </c>
      <c r="F8" s="26">
        <v>23935.82</v>
      </c>
      <c r="G8" s="26">
        <v>8917.7899999999991</v>
      </c>
      <c r="H8" s="26">
        <v>1999.69</v>
      </c>
      <c r="I8" s="26">
        <v>18.14</v>
      </c>
      <c r="J8" s="26">
        <v>574.59</v>
      </c>
      <c r="K8" s="26">
        <v>222.95999999999998</v>
      </c>
      <c r="L8" s="26">
        <v>1280.96</v>
      </c>
      <c r="M8" s="26">
        <v>1050.4099999999999</v>
      </c>
      <c r="N8" s="26">
        <v>304.23</v>
      </c>
      <c r="O8" s="26">
        <v>248.92000000000002</v>
      </c>
      <c r="P8" s="26">
        <v>938.04</v>
      </c>
      <c r="Q8" s="66">
        <v>5934.1600000000008</v>
      </c>
      <c r="R8" s="208">
        <f t="shared" si="1"/>
        <v>5.326126817619719</v>
      </c>
      <c r="T8" s="213">
        <f t="shared" ref="T8:T14" si="2">C8/$C$6</f>
        <v>0.23281794285327778</v>
      </c>
      <c r="U8" s="421">
        <f t="shared" ref="U8:U14" si="3">H8/$H$6</f>
        <v>5.2837090073539761E-3</v>
      </c>
      <c r="V8" s="214">
        <f t="shared" ref="V8:V14" si="4">L8/$L$6</f>
        <v>2.9144227546122974E-3</v>
      </c>
      <c r="W8" s="214">
        <f>M8/M6</f>
        <v>2.2306214693488687E-3</v>
      </c>
      <c r="X8" s="214">
        <f>N8/N6</f>
        <v>5.4159962391555684E-4</v>
      </c>
      <c r="Y8" s="214">
        <f>O8/O6</f>
        <v>4.789736863109505E-4</v>
      </c>
      <c r="Z8" s="214">
        <f>P8/P6</f>
        <v>1.765746915519446E-3</v>
      </c>
      <c r="AA8" s="219">
        <f>Q8/Q6</f>
        <v>1.0844876629330704E-2</v>
      </c>
    </row>
    <row r="9" spans="1:27" ht="20.100000000000001" customHeight="1">
      <c r="B9" s="373" t="s">
        <v>23</v>
      </c>
      <c r="C9" s="25">
        <v>251610.58000000002</v>
      </c>
      <c r="D9" s="26">
        <v>196271.14</v>
      </c>
      <c r="E9" s="26">
        <v>222096.34</v>
      </c>
      <c r="F9" s="26">
        <v>229851.94</v>
      </c>
      <c r="G9" s="26">
        <v>302829.18</v>
      </c>
      <c r="H9" s="26">
        <v>294150.57</v>
      </c>
      <c r="I9" s="26">
        <v>259742.71000000002</v>
      </c>
      <c r="J9" s="26">
        <v>281373.27999999997</v>
      </c>
      <c r="K9" s="26">
        <v>233927.06</v>
      </c>
      <c r="L9" s="26">
        <v>305888.76</v>
      </c>
      <c r="M9" s="26">
        <v>337948.69</v>
      </c>
      <c r="N9" s="26">
        <v>410531.92</v>
      </c>
      <c r="O9" s="26">
        <v>394634.73</v>
      </c>
      <c r="P9" s="26">
        <v>368328.97000000003</v>
      </c>
      <c r="Q9" s="66">
        <v>392343.15</v>
      </c>
      <c r="R9" s="208">
        <f t="shared" si="1"/>
        <v>6.5197641119567634E-2</v>
      </c>
      <c r="T9" s="213">
        <f t="shared" si="2"/>
        <v>0.55835872693527311</v>
      </c>
      <c r="U9" s="421">
        <f t="shared" si="3"/>
        <v>0.77722347775270473</v>
      </c>
      <c r="V9" s="214">
        <f t="shared" si="4"/>
        <v>0.69595394276491063</v>
      </c>
      <c r="W9" s="214">
        <f>M9/M6</f>
        <v>0.71765844142032675</v>
      </c>
      <c r="X9" s="214">
        <f>N9/N6</f>
        <v>0.73084157866525801</v>
      </c>
      <c r="Y9" s="214">
        <f>O9/O6</f>
        <v>0.75935903653554004</v>
      </c>
      <c r="Z9" s="214">
        <f>P9/P6</f>
        <v>0.6933347646944209</v>
      </c>
      <c r="AA9" s="219">
        <f>Q9/Q6</f>
        <v>0.71702027887906472</v>
      </c>
    </row>
    <row r="10" spans="1:27" ht="20.100000000000001" customHeight="1">
      <c r="B10" s="373" t="s">
        <v>106</v>
      </c>
      <c r="C10" s="25">
        <v>11014.609999999999</v>
      </c>
      <c r="D10" s="26">
        <v>17943.41</v>
      </c>
      <c r="E10" s="26">
        <v>7417.69</v>
      </c>
      <c r="F10" s="26">
        <v>1606.9299999999998</v>
      </c>
      <c r="G10" s="26">
        <v>4017.9800000000005</v>
      </c>
      <c r="H10" s="26">
        <v>3002.7200000000003</v>
      </c>
      <c r="I10" s="26">
        <v>2553.77</v>
      </c>
      <c r="J10" s="26">
        <v>4748.67</v>
      </c>
      <c r="K10" s="26">
        <v>4972.24</v>
      </c>
      <c r="L10" s="26">
        <v>5306.8</v>
      </c>
      <c r="M10" s="26">
        <v>3703.56</v>
      </c>
      <c r="N10" s="26">
        <v>355.56</v>
      </c>
      <c r="O10" s="26">
        <v>3878.0499999999997</v>
      </c>
      <c r="P10" s="26">
        <v>46283.31</v>
      </c>
      <c r="Q10" s="66">
        <v>53019.78</v>
      </c>
      <c r="R10" s="208">
        <f t="shared" si="1"/>
        <v>0.14554857895859225</v>
      </c>
      <c r="T10" s="213">
        <f t="shared" si="2"/>
        <v>2.4442945194468876E-2</v>
      </c>
      <c r="U10" s="421">
        <f t="shared" si="3"/>
        <v>7.9339791220448819E-3</v>
      </c>
      <c r="V10" s="214">
        <f t="shared" si="4"/>
        <v>1.2073959119860526E-2</v>
      </c>
      <c r="W10" s="214">
        <f>M10/M6</f>
        <v>7.8647770385103875E-3</v>
      </c>
      <c r="X10" s="214">
        <f>N10/N6</f>
        <v>6.3297887216716094E-4</v>
      </c>
      <c r="Y10" s="214">
        <f>O10/O6</f>
        <v>7.4621722006997489E-3</v>
      </c>
      <c r="Z10" s="214">
        <f>P10/P6</f>
        <v>8.712273663439761E-2</v>
      </c>
      <c r="AA10" s="219">
        <f>Q10/Q6</f>
        <v>9.6895427998951053E-2</v>
      </c>
    </row>
    <row r="11" spans="1:27" ht="20.100000000000001" customHeight="1">
      <c r="B11" s="373" t="s">
        <v>149</v>
      </c>
      <c r="C11" s="25">
        <v>1310.1300000000001</v>
      </c>
      <c r="D11" s="26">
        <v>1809.53</v>
      </c>
      <c r="E11" s="26">
        <v>1349.0800000000002</v>
      </c>
      <c r="F11" s="26">
        <v>1204.6899999999998</v>
      </c>
      <c r="G11" s="26">
        <v>981.47</v>
      </c>
      <c r="H11" s="26">
        <v>1043.58</v>
      </c>
      <c r="I11" s="26">
        <v>1041.1300000000001</v>
      </c>
      <c r="J11" s="26">
        <v>710.7299999999999</v>
      </c>
      <c r="K11" s="26">
        <v>96.89</v>
      </c>
      <c r="L11" s="26">
        <v>998.7600000000001</v>
      </c>
      <c r="M11" s="26">
        <v>6079.0599999999995</v>
      </c>
      <c r="N11" s="26">
        <v>3379.2400000000002</v>
      </c>
      <c r="O11" s="26">
        <v>565.24</v>
      </c>
      <c r="P11" s="26">
        <v>235.41</v>
      </c>
      <c r="Q11" s="66">
        <v>915.79</v>
      </c>
      <c r="R11" s="208">
        <f t="shared" si="1"/>
        <v>2.8901915806465315</v>
      </c>
      <c r="T11" s="213">
        <f t="shared" si="2"/>
        <v>2.9073599326376073E-3</v>
      </c>
      <c r="U11" s="421">
        <f t="shared" si="3"/>
        <v>2.7574139221051572E-3</v>
      </c>
      <c r="V11" s="214">
        <f t="shared" si="4"/>
        <v>2.2723651561302291E-3</v>
      </c>
      <c r="W11" s="214">
        <f>M11/M6</f>
        <v>1.2909322787730442E-2</v>
      </c>
      <c r="X11" s="214">
        <f>N11/N6</f>
        <v>6.0158272133596499E-3</v>
      </c>
      <c r="Y11" s="214">
        <f>O11/O6</f>
        <v>1.0876389460485363E-3</v>
      </c>
      <c r="Z11" s="214">
        <f>P11/P6</f>
        <v>4.4313087009342116E-4</v>
      </c>
      <c r="AA11" s="219">
        <f>Q11/Q6</f>
        <v>1.6736369710919092E-3</v>
      </c>
    </row>
    <row r="12" spans="1:27" ht="20.100000000000001" customHeight="1">
      <c r="B12" s="373" t="s">
        <v>24</v>
      </c>
      <c r="C12" s="25">
        <v>2110.1799999999998</v>
      </c>
      <c r="D12" s="26">
        <v>0.5</v>
      </c>
      <c r="E12" s="26">
        <v>0.54</v>
      </c>
      <c r="F12" s="26">
        <v>0.12</v>
      </c>
      <c r="G12" s="26">
        <v>2.63</v>
      </c>
      <c r="H12" s="26">
        <v>0.01</v>
      </c>
      <c r="I12" s="26">
        <v>0.61</v>
      </c>
      <c r="J12" s="26">
        <v>0.15</v>
      </c>
      <c r="K12" s="26">
        <v>14.46</v>
      </c>
      <c r="L12" s="26">
        <v>0.55000000000000004</v>
      </c>
      <c r="M12" s="26"/>
      <c r="N12" s="26">
        <v>23.7</v>
      </c>
      <c r="O12" s="26">
        <v>1107.33</v>
      </c>
      <c r="P12" s="26">
        <v>2</v>
      </c>
      <c r="Q12" s="66"/>
      <c r="R12" s="208">
        <f t="shared" si="1"/>
        <v>-1</v>
      </c>
      <c r="T12" s="213">
        <f t="shared" si="2"/>
        <v>4.6827816954448992E-3</v>
      </c>
      <c r="U12" s="421">
        <f t="shared" si="3"/>
        <v>2.6422640546054519E-8</v>
      </c>
      <c r="V12" s="214">
        <f t="shared" si="4"/>
        <v>1.2513525129877307E-6</v>
      </c>
      <c r="W12" s="214">
        <f>M12/M6</f>
        <v>0</v>
      </c>
      <c r="X12" s="214">
        <f>N12/N6</f>
        <v>4.2191470554510385E-5</v>
      </c>
      <c r="Y12" s="214">
        <f>O12/O6</f>
        <v>2.1307324926189328E-3</v>
      </c>
      <c r="Z12" s="214">
        <f>P12/P6</f>
        <v>3.7647582523547951E-6</v>
      </c>
      <c r="AA12" s="219">
        <f>Q12/Q6</f>
        <v>0</v>
      </c>
    </row>
    <row r="13" spans="1:27" ht="20.100000000000001" customHeight="1">
      <c r="B13" s="373" t="s">
        <v>25</v>
      </c>
      <c r="C13" s="25">
        <v>9644.0400000000009</v>
      </c>
      <c r="D13" s="26">
        <v>7120.33</v>
      </c>
      <c r="E13" s="26">
        <v>5202.24</v>
      </c>
      <c r="F13" s="26">
        <v>5250.0199999999995</v>
      </c>
      <c r="G13" s="26">
        <v>9737.19</v>
      </c>
      <c r="H13" s="26">
        <v>8283.2899999999991</v>
      </c>
      <c r="I13" s="26">
        <v>13793.77</v>
      </c>
      <c r="J13" s="26">
        <v>10000.6</v>
      </c>
      <c r="K13" s="26">
        <v>8324.630000000001</v>
      </c>
      <c r="L13" s="26">
        <v>7607.01</v>
      </c>
      <c r="M13" s="26">
        <v>11657.730000000001</v>
      </c>
      <c r="N13" s="26">
        <v>19630.77</v>
      </c>
      <c r="O13" s="26">
        <v>18719.05</v>
      </c>
      <c r="P13" s="26">
        <v>16158.34</v>
      </c>
      <c r="Q13" s="66">
        <v>18402.09</v>
      </c>
      <c r="R13" s="208">
        <f t="shared" si="1"/>
        <v>0.13886017994422695</v>
      </c>
      <c r="T13" s="213">
        <f t="shared" si="2"/>
        <v>2.1401460530446895E-2</v>
      </c>
      <c r="U13" s="421">
        <f t="shared" si="3"/>
        <v>2.1886639420872791E-2</v>
      </c>
      <c r="V13" s="214">
        <f t="shared" si="4"/>
        <v>1.7307365599677813E-2</v>
      </c>
      <c r="W13" s="214">
        <f>M13/M6</f>
        <v>2.4756031284805354E-2</v>
      </c>
      <c r="X13" s="214">
        <f>N13/N6</f>
        <v>3.494730187415046E-2</v>
      </c>
      <c r="Y13" s="214">
        <f>O13/O6</f>
        <v>3.6019333049730824E-2</v>
      </c>
      <c r="Z13" s="214">
        <f>P13/P6</f>
        <v>3.0416121929677291E-2</v>
      </c>
      <c r="AA13" s="219">
        <f>Q13/Q6</f>
        <v>3.3630437293878199E-2</v>
      </c>
    </row>
    <row r="14" spans="1:27" ht="20.100000000000001" customHeight="1" thickBot="1">
      <c r="B14" s="373" t="s">
        <v>77</v>
      </c>
      <c r="C14" s="25">
        <v>38291.879999999997</v>
      </c>
      <c r="D14" s="26">
        <v>60761.460000000006</v>
      </c>
      <c r="E14" s="26">
        <v>14324.630000000001</v>
      </c>
      <c r="F14" s="26">
        <v>34642.950000000004</v>
      </c>
      <c r="G14" s="26">
        <v>43845.83</v>
      </c>
      <c r="H14" s="26">
        <v>55295.13</v>
      </c>
      <c r="I14" s="26">
        <v>71049.81</v>
      </c>
      <c r="J14" s="26">
        <v>111519.14000000001</v>
      </c>
      <c r="K14" s="26">
        <v>125947.09</v>
      </c>
      <c r="L14" s="26">
        <v>99640.03</v>
      </c>
      <c r="M14" s="26">
        <v>93331.98</v>
      </c>
      <c r="N14" s="26">
        <v>107233.20999999999</v>
      </c>
      <c r="O14" s="26">
        <v>93609.98000000001</v>
      </c>
      <c r="P14" s="26">
        <v>93776.21</v>
      </c>
      <c r="Q14" s="66">
        <v>37508.11</v>
      </c>
      <c r="R14" s="208">
        <f t="shared" si="1"/>
        <v>-0.6000253155891031</v>
      </c>
      <c r="T14" s="213">
        <f t="shared" si="2"/>
        <v>8.4974985426917421E-2</v>
      </c>
      <c r="U14" s="423">
        <f t="shared" si="3"/>
        <v>0.14610433439373555</v>
      </c>
      <c r="V14" s="227">
        <f t="shared" si="4"/>
        <v>0.22669963988122341</v>
      </c>
      <c r="W14" s="227">
        <f>M14/M6</f>
        <v>0.19819719763220003</v>
      </c>
      <c r="X14" s="227">
        <f>N14/N6</f>
        <v>0.19089986591479446</v>
      </c>
      <c r="Y14" s="227">
        <f>O14/O6</f>
        <v>0.18012500882249058</v>
      </c>
      <c r="Z14" s="227">
        <f>P14/P6</f>
        <v>0.17652238023602815</v>
      </c>
      <c r="AA14" s="304">
        <f>Q14/Q6</f>
        <v>6.8547330296009082E-2</v>
      </c>
    </row>
    <row r="15" spans="1:27" s="2" customFormat="1" ht="20.100000000000001" customHeight="1" thickBot="1">
      <c r="A15" s="374" t="s">
        <v>150</v>
      </c>
      <c r="B15" s="374"/>
      <c r="C15" s="382"/>
      <c r="D15" s="379"/>
      <c r="E15" s="379"/>
      <c r="F15" s="379"/>
      <c r="G15" s="379"/>
      <c r="H15" s="379"/>
      <c r="I15" s="379"/>
      <c r="J15" s="379">
        <v>161735.06</v>
      </c>
      <c r="K15" s="379">
        <v>133505.76</v>
      </c>
      <c r="L15" s="379">
        <v>145571.16</v>
      </c>
      <c r="M15" s="379">
        <v>72806.33</v>
      </c>
      <c r="N15" s="379">
        <v>52765.149999999994</v>
      </c>
      <c r="O15" s="379">
        <v>74565.969999999987</v>
      </c>
      <c r="P15" s="379">
        <v>61446.729999999996</v>
      </c>
      <c r="Q15" s="380">
        <v>55874.98</v>
      </c>
      <c r="R15" s="28">
        <f t="shared" si="1"/>
        <v>-9.067610269903692E-2</v>
      </c>
      <c r="T15" s="210">
        <f>C15/C31</f>
        <v>0</v>
      </c>
      <c r="U15" s="469">
        <f>H15/H31</f>
        <v>0</v>
      </c>
      <c r="V15" s="211">
        <f t="shared" ref="V15:AA15" si="5">L15/L31</f>
        <v>5.2557384131414836E-2</v>
      </c>
      <c r="W15" s="211">
        <f t="shared" si="5"/>
        <v>2.7499019375046049E-2</v>
      </c>
      <c r="X15" s="211">
        <f t="shared" si="5"/>
        <v>1.8668291937376028E-2</v>
      </c>
      <c r="Y15" s="211">
        <f t="shared" si="5"/>
        <v>2.6144498992328766E-2</v>
      </c>
      <c r="Z15" s="211">
        <f t="shared" si="5"/>
        <v>2.2104908203341704E-2</v>
      </c>
      <c r="AA15" s="212">
        <f t="shared" si="5"/>
        <v>3.0554406973745816E-2</v>
      </c>
    </row>
    <row r="16" spans="1:27" ht="20.100000000000001" customHeight="1">
      <c r="B16" s="373" t="s">
        <v>75</v>
      </c>
      <c r="C16" s="383"/>
      <c r="D16" s="26"/>
      <c r="E16" s="26"/>
      <c r="F16" s="26"/>
      <c r="G16" s="26"/>
      <c r="H16" s="26"/>
      <c r="I16" s="26"/>
      <c r="J16" s="26">
        <v>212.79000000000002</v>
      </c>
      <c r="K16" s="26"/>
      <c r="L16" s="26">
        <v>3455.84</v>
      </c>
      <c r="M16" s="26">
        <v>11490.68</v>
      </c>
      <c r="N16" s="26">
        <v>6585.75</v>
      </c>
      <c r="O16" s="26">
        <v>13404.35</v>
      </c>
      <c r="P16" s="26">
        <v>2277.0400000000004</v>
      </c>
      <c r="Q16" s="66">
        <v>134.42000000000002</v>
      </c>
      <c r="R16" s="208">
        <f t="shared" si="1"/>
        <v>-0.94096722060218529</v>
      </c>
      <c r="T16" s="213"/>
      <c r="U16" s="421"/>
      <c r="V16" s="214">
        <f t="shared" ref="V16:AA16" si="6">L16/L15</f>
        <v>2.3739867155005152E-2</v>
      </c>
      <c r="W16" s="214">
        <f t="shared" si="6"/>
        <v>0.15782528799350276</v>
      </c>
      <c r="X16" s="214">
        <f t="shared" si="6"/>
        <v>0.12481249461055262</v>
      </c>
      <c r="Y16" s="214">
        <f t="shared" si="6"/>
        <v>0.17976497858205295</v>
      </c>
      <c r="Z16" s="214">
        <f t="shared" si="6"/>
        <v>3.7057138760679384E-2</v>
      </c>
      <c r="AA16" s="351">
        <f t="shared" si="6"/>
        <v>2.4057279304618992E-3</v>
      </c>
    </row>
    <row r="17" spans="1:39" ht="20.100000000000001" customHeight="1">
      <c r="B17" s="373" t="s">
        <v>76</v>
      </c>
      <c r="C17" s="383"/>
      <c r="D17" s="26"/>
      <c r="E17" s="26"/>
      <c r="F17" s="26"/>
      <c r="G17" s="26"/>
      <c r="H17" s="26"/>
      <c r="I17" s="26"/>
      <c r="J17" s="26">
        <v>48342.7</v>
      </c>
      <c r="K17" s="26">
        <v>53324.54</v>
      </c>
      <c r="L17" s="26">
        <v>57794.03</v>
      </c>
      <c r="M17" s="26">
        <v>32980.400000000001</v>
      </c>
      <c r="N17" s="26">
        <v>36100.269999999997</v>
      </c>
      <c r="O17" s="26">
        <v>46781.97</v>
      </c>
      <c r="P17" s="26">
        <v>52958.59</v>
      </c>
      <c r="Q17" s="66">
        <v>49166</v>
      </c>
      <c r="R17" s="208">
        <f t="shared" si="1"/>
        <v>-7.1614255591019263E-2</v>
      </c>
      <c r="T17" s="213"/>
      <c r="U17" s="421"/>
      <c r="V17" s="214">
        <f t="shared" ref="V17:AA17" si="7">L17/L15</f>
        <v>0.39701565887089174</v>
      </c>
      <c r="W17" s="214">
        <f t="shared" si="7"/>
        <v>0.45298808496459031</v>
      </c>
      <c r="X17" s="214">
        <f t="shared" si="7"/>
        <v>0.68416881218000902</v>
      </c>
      <c r="Y17" s="214">
        <f t="shared" si="7"/>
        <v>0.62739034978020147</v>
      </c>
      <c r="Z17" s="214">
        <f t="shared" si="7"/>
        <v>0.8618618110353472</v>
      </c>
      <c r="AA17" s="219">
        <f t="shared" si="7"/>
        <v>0.87992872659641219</v>
      </c>
    </row>
    <row r="18" spans="1:39" ht="20.100000000000001" customHeight="1">
      <c r="B18" s="373" t="s">
        <v>23</v>
      </c>
      <c r="C18" s="383"/>
      <c r="D18" s="26"/>
      <c r="E18" s="26"/>
      <c r="F18" s="26"/>
      <c r="G18" s="26"/>
      <c r="H18" s="26"/>
      <c r="I18" s="26"/>
      <c r="J18" s="26">
        <v>92934.1</v>
      </c>
      <c r="K18" s="26">
        <v>64914.61</v>
      </c>
      <c r="L18" s="26">
        <v>67325.460000000006</v>
      </c>
      <c r="M18" s="26">
        <v>11376.42</v>
      </c>
      <c r="N18" s="26">
        <v>6595.88</v>
      </c>
      <c r="O18" s="26">
        <v>13052.330000000002</v>
      </c>
      <c r="P18" s="26">
        <v>4567.26</v>
      </c>
      <c r="Q18" s="66">
        <v>5812.15</v>
      </c>
      <c r="R18" s="208">
        <f t="shared" si="1"/>
        <v>0.27256823565989224</v>
      </c>
      <c r="T18" s="213"/>
      <c r="U18" s="421"/>
      <c r="V18" s="214">
        <f t="shared" ref="V18:AA18" si="8">L18/L15</f>
        <v>0.46249174630469392</v>
      </c>
      <c r="W18" s="214">
        <f t="shared" si="8"/>
        <v>0.15625591895649732</v>
      </c>
      <c r="X18" s="214">
        <f t="shared" si="8"/>
        <v>0.12500447738706325</v>
      </c>
      <c r="Y18" s="214">
        <f t="shared" si="8"/>
        <v>0.17504405830166234</v>
      </c>
      <c r="Z18" s="214">
        <f t="shared" si="8"/>
        <v>7.4328772255252654E-2</v>
      </c>
      <c r="AA18" s="219">
        <f t="shared" si="8"/>
        <v>0.10402061888881212</v>
      </c>
    </row>
    <row r="19" spans="1:39" ht="20.100000000000001" customHeight="1">
      <c r="B19" s="373" t="s">
        <v>106</v>
      </c>
      <c r="C19" s="383"/>
      <c r="D19" s="26"/>
      <c r="E19" s="26"/>
      <c r="F19" s="26"/>
      <c r="G19" s="26"/>
      <c r="H19" s="26"/>
      <c r="I19" s="26"/>
      <c r="J19" s="26">
        <v>8698.880000000001</v>
      </c>
      <c r="K19" s="26">
        <v>8795.0300000000007</v>
      </c>
      <c r="L19" s="26">
        <v>14235.53</v>
      </c>
      <c r="M19" s="26">
        <v>13490.48</v>
      </c>
      <c r="N19" s="26">
        <v>68.239999999999995</v>
      </c>
      <c r="O19" s="26">
        <v>97.4</v>
      </c>
      <c r="P19" s="26">
        <v>291.17</v>
      </c>
      <c r="Q19" s="66">
        <v>219.15</v>
      </c>
      <c r="R19" s="208">
        <f t="shared" si="1"/>
        <v>-0.2473469107394306</v>
      </c>
      <c r="T19" s="213"/>
      <c r="U19" s="421"/>
      <c r="V19" s="214">
        <f t="shared" ref="V19:AA19" si="9">L19/L15</f>
        <v>9.779086736686031E-2</v>
      </c>
      <c r="W19" s="214">
        <f t="shared" si="9"/>
        <v>0.18529267990846399</v>
      </c>
      <c r="X19" s="214">
        <f t="shared" si="9"/>
        <v>1.2932778547962054E-3</v>
      </c>
      <c r="Y19" s="214">
        <f t="shared" si="9"/>
        <v>1.3062258829329254E-3</v>
      </c>
      <c r="Z19" s="214">
        <f t="shared" si="9"/>
        <v>4.7385759990808303E-3</v>
      </c>
      <c r="AA19" s="219">
        <f t="shared" si="9"/>
        <v>3.9221490549079391E-3</v>
      </c>
    </row>
    <row r="20" spans="1:39" ht="20.100000000000001" customHeight="1">
      <c r="B20" s="373" t="s">
        <v>149</v>
      </c>
      <c r="C20" s="383"/>
      <c r="D20" s="26"/>
      <c r="E20" s="26"/>
      <c r="F20" s="26"/>
      <c r="G20" s="26"/>
      <c r="H20" s="26"/>
      <c r="I20" s="26"/>
      <c r="J20" s="26">
        <v>1868.28</v>
      </c>
      <c r="K20" s="26">
        <v>95.9</v>
      </c>
      <c r="L20" s="26"/>
      <c r="M20" s="26"/>
      <c r="N20" s="26"/>
      <c r="O20" s="26">
        <v>770.16</v>
      </c>
      <c r="P20" s="26"/>
      <c r="Q20" s="66">
        <v>258.87</v>
      </c>
      <c r="R20" s="208"/>
      <c r="T20" s="213"/>
      <c r="U20" s="421"/>
      <c r="V20" s="214">
        <f t="shared" ref="V20:AA20" si="10">L20/L15</f>
        <v>0</v>
      </c>
      <c r="W20" s="214">
        <f t="shared" si="10"/>
        <v>0</v>
      </c>
      <c r="X20" s="214">
        <f t="shared" si="10"/>
        <v>0</v>
      </c>
      <c r="Y20" s="214">
        <f t="shared" si="10"/>
        <v>1.032857213551973E-2</v>
      </c>
      <c r="Z20" s="214">
        <f t="shared" si="10"/>
        <v>0</v>
      </c>
      <c r="AA20" s="219">
        <f t="shared" si="10"/>
        <v>4.6330217925805075E-3</v>
      </c>
    </row>
    <row r="21" spans="1:39" ht="20.100000000000001" customHeight="1">
      <c r="B21" s="373" t="s">
        <v>24</v>
      </c>
      <c r="C21" s="383"/>
      <c r="D21" s="26"/>
      <c r="E21" s="26"/>
      <c r="F21" s="26"/>
      <c r="G21" s="26"/>
      <c r="H21" s="26"/>
      <c r="I21" s="26"/>
      <c r="J21" s="26">
        <v>8162.5</v>
      </c>
      <c r="K21" s="26">
        <v>6360.48</v>
      </c>
      <c r="L21" s="26">
        <v>2760.3</v>
      </c>
      <c r="M21" s="26">
        <v>3468.35</v>
      </c>
      <c r="N21" s="26">
        <v>3415.01</v>
      </c>
      <c r="O21" s="26">
        <v>459.36</v>
      </c>
      <c r="P21" s="26">
        <v>1352.67</v>
      </c>
      <c r="Q21" s="66">
        <v>284.39</v>
      </c>
      <c r="R21" s="208">
        <f t="shared" si="1"/>
        <v>-0.78975655555309143</v>
      </c>
      <c r="T21" s="213"/>
      <c r="U21" s="421"/>
      <c r="V21" s="214">
        <f t="shared" ref="V21:AA21" si="11">L21/L15</f>
        <v>1.8961860302548941E-2</v>
      </c>
      <c r="W21" s="214">
        <f t="shared" si="11"/>
        <v>4.7638028176945603E-2</v>
      </c>
      <c r="X21" s="214">
        <f t="shared" si="11"/>
        <v>6.4720937967578995E-2</v>
      </c>
      <c r="Y21" s="214">
        <f t="shared" si="11"/>
        <v>6.1604509402881785E-3</v>
      </c>
      <c r="Z21" s="214">
        <f t="shared" si="11"/>
        <v>2.2013701949639961E-2</v>
      </c>
      <c r="AA21" s="219">
        <f t="shared" si="11"/>
        <v>5.0897557368253191E-3</v>
      </c>
    </row>
    <row r="22" spans="1:39" ht="20.100000000000001" customHeight="1" thickBot="1">
      <c r="B22" s="373" t="s">
        <v>77</v>
      </c>
      <c r="C22" s="383"/>
      <c r="D22" s="26"/>
      <c r="E22" s="26"/>
      <c r="F22" s="26"/>
      <c r="G22" s="26"/>
      <c r="H22" s="26"/>
      <c r="I22" s="26"/>
      <c r="J22" s="26">
        <v>1515.81</v>
      </c>
      <c r="K22" s="26">
        <v>15.2</v>
      </c>
      <c r="L22" s="26"/>
      <c r="M22" s="26"/>
      <c r="N22" s="26"/>
      <c r="O22" s="26">
        <v>0.4</v>
      </c>
      <c r="P22" s="26"/>
      <c r="Q22" s="66"/>
      <c r="R22" s="208"/>
      <c r="T22" s="213"/>
      <c r="U22" s="421"/>
      <c r="V22" s="214">
        <f t="shared" ref="V22:AA22" si="12">L22/L15</f>
        <v>0</v>
      </c>
      <c r="W22" s="214">
        <f t="shared" si="12"/>
        <v>0</v>
      </c>
      <c r="X22" s="214">
        <f t="shared" si="12"/>
        <v>0</v>
      </c>
      <c r="Y22" s="214">
        <f t="shared" si="12"/>
        <v>5.3643773426403501E-6</v>
      </c>
      <c r="Z22" s="214">
        <f t="shared" si="12"/>
        <v>0</v>
      </c>
      <c r="AA22" s="304">
        <f t="shared" si="12"/>
        <v>0</v>
      </c>
    </row>
    <row r="23" spans="1:39" s="2" customFormat="1" ht="20.100000000000001" customHeight="1" thickBot="1">
      <c r="A23" s="43" t="s">
        <v>158</v>
      </c>
      <c r="B23" s="43"/>
      <c r="C23" s="132">
        <v>1274492.8099999996</v>
      </c>
      <c r="D23" s="138">
        <v>1180829.9300000002</v>
      </c>
      <c r="E23" s="138">
        <v>917060.3899999999</v>
      </c>
      <c r="F23" s="138">
        <v>1211236.8599999999</v>
      </c>
      <c r="G23" s="138">
        <v>1824428.5400000003</v>
      </c>
      <c r="H23" s="138">
        <v>1689414.4000000004</v>
      </c>
      <c r="I23" s="138">
        <v>1353740.15</v>
      </c>
      <c r="J23" s="138">
        <v>1462829.1199999999</v>
      </c>
      <c r="K23" s="138">
        <v>1395170.2900000003</v>
      </c>
      <c r="L23" s="138">
        <v>2184660.98</v>
      </c>
      <c r="M23" s="138">
        <v>2103886.35</v>
      </c>
      <c r="N23" s="138">
        <v>2211968.31</v>
      </c>
      <c r="O23" s="138">
        <v>2257810.6099999994</v>
      </c>
      <c r="P23" s="138">
        <v>2187088.3199999998</v>
      </c>
      <c r="Q23" s="163">
        <v>1225643.8999999999</v>
      </c>
      <c r="R23" s="24">
        <f t="shared" si="1"/>
        <v>-0.43960018038960585</v>
      </c>
      <c r="T23" s="210">
        <f>C23/C31</f>
        <v>0.73878581868477611</v>
      </c>
      <c r="U23" s="469">
        <f>H23/H31</f>
        <v>0.81697983968307297</v>
      </c>
      <c r="V23" s="211">
        <f t="shared" ref="V23:AA23" si="13">L23/L31</f>
        <v>0.78875559089295699</v>
      </c>
      <c r="W23" s="211">
        <f t="shared" si="13"/>
        <v>0.79463985482505317</v>
      </c>
      <c r="X23" s="211">
        <f t="shared" si="13"/>
        <v>0.78259362794011356</v>
      </c>
      <c r="Y23" s="211">
        <f t="shared" si="13"/>
        <v>0.79163896369904652</v>
      </c>
      <c r="Z23" s="211">
        <f t="shared" si="13"/>
        <v>0.78678534311265746</v>
      </c>
      <c r="AA23" s="212">
        <f t="shared" si="13"/>
        <v>0.67022525154351753</v>
      </c>
    </row>
    <row r="24" spans="1:39" ht="20.100000000000001" customHeight="1">
      <c r="B24" s="373" t="s">
        <v>75</v>
      </c>
      <c r="C24" s="25">
        <v>8050.08</v>
      </c>
      <c r="D24" s="26"/>
      <c r="E24" s="26">
        <v>3408.9900000000002</v>
      </c>
      <c r="F24" s="26">
        <v>39114.15</v>
      </c>
      <c r="G24" s="26">
        <v>4894.3500000000004</v>
      </c>
      <c r="H24" s="26">
        <v>14265.76</v>
      </c>
      <c r="I24" s="26">
        <v>3112.58</v>
      </c>
      <c r="J24" s="26"/>
      <c r="K24" s="26">
        <v>3457.24</v>
      </c>
      <c r="L24" s="26">
        <v>6951.26</v>
      </c>
      <c r="M24" s="26">
        <v>5285.16</v>
      </c>
      <c r="N24" s="26">
        <v>2008.87</v>
      </c>
      <c r="O24" s="26">
        <v>650.63</v>
      </c>
      <c r="P24" s="26"/>
      <c r="Q24" s="66">
        <v>150.69999999999999</v>
      </c>
      <c r="R24" s="416"/>
      <c r="T24" s="213">
        <f>C24/$C$23</f>
        <v>6.3163008349964743E-3</v>
      </c>
      <c r="U24" s="421">
        <f>H24/$H$23</f>
        <v>8.4442040981774491E-3</v>
      </c>
      <c r="V24" s="214">
        <f t="shared" ref="V24:AA24" si="14">L24/L23</f>
        <v>3.1818483799715231E-3</v>
      </c>
      <c r="W24" s="214">
        <f t="shared" si="14"/>
        <v>2.5120938685685183E-3</v>
      </c>
      <c r="X24" s="214">
        <f t="shared" si="14"/>
        <v>9.0818208873887519E-4</v>
      </c>
      <c r="Y24" s="214">
        <f t="shared" si="14"/>
        <v>2.8816854572226506E-4</v>
      </c>
      <c r="Z24" s="214">
        <f t="shared" si="14"/>
        <v>0</v>
      </c>
      <c r="AA24" s="219">
        <f t="shared" si="14"/>
        <v>1.2295577859115523E-4</v>
      </c>
    </row>
    <row r="25" spans="1:39" ht="20.100000000000001" customHeight="1">
      <c r="B25" s="373" t="s">
        <v>76</v>
      </c>
      <c r="C25" s="25">
        <v>97620.85</v>
      </c>
      <c r="D25" s="26">
        <v>52899.21</v>
      </c>
      <c r="E25" s="26">
        <v>52750.36</v>
      </c>
      <c r="F25" s="26">
        <v>46390.91</v>
      </c>
      <c r="G25" s="26">
        <v>68077.19</v>
      </c>
      <c r="H25" s="26">
        <v>76751.600000000006</v>
      </c>
      <c r="I25" s="26">
        <v>67412.19</v>
      </c>
      <c r="J25" s="26">
        <v>14984.039999999999</v>
      </c>
      <c r="K25" s="26">
        <v>30394.989999999998</v>
      </c>
      <c r="L25" s="26">
        <v>44026.78</v>
      </c>
      <c r="M25" s="26">
        <v>35307.35</v>
      </c>
      <c r="N25" s="26">
        <v>34558.61</v>
      </c>
      <c r="O25" s="26">
        <v>139572.98000000001</v>
      </c>
      <c r="P25" s="26">
        <v>153292.91999999998</v>
      </c>
      <c r="Q25" s="66">
        <v>12399.060000000001</v>
      </c>
      <c r="R25" s="208">
        <f t="shared" si="1"/>
        <v>-0.91911524680983314</v>
      </c>
      <c r="T25" s="213">
        <f t="shared" ref="T25:T30" si="15">C25/$C$23</f>
        <v>7.6595842074621071E-2</v>
      </c>
      <c r="U25" s="421">
        <f t="shared" ref="U25:U30" si="16">H25/$H$23</f>
        <v>4.5430890135658833E-2</v>
      </c>
      <c r="V25" s="214">
        <f t="shared" ref="V25:AA25" si="17">L25/L23</f>
        <v>2.015268291192714E-2</v>
      </c>
      <c r="W25" s="214">
        <f t="shared" si="17"/>
        <v>1.6781966383307728E-2</v>
      </c>
      <c r="X25" s="214">
        <f t="shared" si="17"/>
        <v>1.5623465238523241E-2</v>
      </c>
      <c r="Y25" s="214">
        <f t="shared" si="17"/>
        <v>6.1817842197136298E-2</v>
      </c>
      <c r="Z25" s="214">
        <f t="shared" si="17"/>
        <v>7.0089954117627945E-2</v>
      </c>
      <c r="AA25" s="219">
        <f t="shared" si="17"/>
        <v>1.0116364141330122E-2</v>
      </c>
    </row>
    <row r="26" spans="1:39" ht="20.100000000000001" customHeight="1">
      <c r="B26" s="373" t="s">
        <v>23</v>
      </c>
      <c r="C26" s="25">
        <v>1061139.44</v>
      </c>
      <c r="D26" s="26">
        <v>1053297</v>
      </c>
      <c r="E26" s="26">
        <v>772212.51</v>
      </c>
      <c r="F26" s="26">
        <v>1050488.74</v>
      </c>
      <c r="G26" s="26">
        <v>1633340.8900000001</v>
      </c>
      <c r="H26" s="26">
        <v>1455505.1400000001</v>
      </c>
      <c r="I26" s="26">
        <v>1115887.51</v>
      </c>
      <c r="J26" s="26">
        <v>1280011.95</v>
      </c>
      <c r="K26" s="26">
        <v>1228761.71</v>
      </c>
      <c r="L26" s="26">
        <v>1982510.65</v>
      </c>
      <c r="M26" s="26">
        <v>1897617.38</v>
      </c>
      <c r="N26" s="26">
        <v>2005258.95</v>
      </c>
      <c r="O26" s="26">
        <v>1973309.52</v>
      </c>
      <c r="P26" s="26">
        <v>1817816.82</v>
      </c>
      <c r="Q26" s="66">
        <v>1029328.9099999999</v>
      </c>
      <c r="R26" s="208">
        <f t="shared" si="1"/>
        <v>-0.43375542646810811</v>
      </c>
      <c r="T26" s="213">
        <f t="shared" si="15"/>
        <v>0.83259743144412113</v>
      </c>
      <c r="U26" s="421">
        <f t="shared" si="16"/>
        <v>0.86154417767482028</v>
      </c>
      <c r="V26" s="214">
        <f t="shared" ref="V26:AA26" si="18">L26/L23</f>
        <v>0.90746832947966138</v>
      </c>
      <c r="W26" s="214">
        <f t="shared" si="18"/>
        <v>0.90195812145461174</v>
      </c>
      <c r="X26" s="214">
        <f t="shared" si="18"/>
        <v>0.9065495834341315</v>
      </c>
      <c r="Y26" s="214">
        <f t="shared" si="18"/>
        <v>0.8739924913365521</v>
      </c>
      <c r="Z26" s="214">
        <f t="shared" si="18"/>
        <v>0.83115839601758756</v>
      </c>
      <c r="AA26" s="219">
        <f t="shared" si="18"/>
        <v>0.83982705743487163</v>
      </c>
    </row>
    <row r="27" spans="1:39" ht="20.100000000000001" customHeight="1">
      <c r="B27" s="373" t="s">
        <v>106</v>
      </c>
      <c r="C27" s="25">
        <v>8111.41</v>
      </c>
      <c r="D27" s="26">
        <v>42768.119999999995</v>
      </c>
      <c r="E27" s="26">
        <v>46099.58</v>
      </c>
      <c r="F27" s="26">
        <v>35942.42</v>
      </c>
      <c r="G27" s="26">
        <v>30762.85</v>
      </c>
      <c r="H27" s="26">
        <v>28570.82</v>
      </c>
      <c r="I27" s="26">
        <v>66527.44</v>
      </c>
      <c r="J27" s="26">
        <v>99775.34</v>
      </c>
      <c r="K27" s="26">
        <v>44538.869999999995</v>
      </c>
      <c r="L27" s="26">
        <v>90868.42</v>
      </c>
      <c r="M27" s="26">
        <v>88627.56</v>
      </c>
      <c r="N27" s="26">
        <v>125174.68</v>
      </c>
      <c r="O27" s="26">
        <v>69207.58</v>
      </c>
      <c r="P27" s="26">
        <v>158267.83000000002</v>
      </c>
      <c r="Q27" s="66">
        <v>142783.04999999999</v>
      </c>
      <c r="R27" s="208">
        <f t="shared" si="1"/>
        <v>-9.7839087071580039E-2</v>
      </c>
      <c r="T27" s="213">
        <f t="shared" si="15"/>
        <v>6.3644219381669186E-3</v>
      </c>
      <c r="U27" s="421">
        <f t="shared" si="16"/>
        <v>1.6911670694886933E-2</v>
      </c>
      <c r="V27" s="214">
        <f t="shared" ref="V27:AA27" si="19">L27/L23</f>
        <v>4.1593831185651513E-2</v>
      </c>
      <c r="W27" s="214">
        <f t="shared" si="19"/>
        <v>4.2125640484335092E-2</v>
      </c>
      <c r="X27" s="214">
        <f t="shared" si="19"/>
        <v>5.6589725736170236E-2</v>
      </c>
      <c r="Y27" s="214">
        <f t="shared" si="19"/>
        <v>3.0652517838951968E-2</v>
      </c>
      <c r="Z27" s="214">
        <f t="shared" si="19"/>
        <v>7.2364626774651705E-2</v>
      </c>
      <c r="AA27" s="219">
        <f t="shared" si="19"/>
        <v>0.11649635754724516</v>
      </c>
    </row>
    <row r="28" spans="1:39" ht="20.100000000000001" customHeight="1">
      <c r="B28" s="373" t="s">
        <v>149</v>
      </c>
      <c r="C28" s="25">
        <v>44440.39</v>
      </c>
      <c r="D28" s="26">
        <v>41.08</v>
      </c>
      <c r="E28" s="26">
        <v>42.49</v>
      </c>
      <c r="F28" s="26">
        <v>189.19000000000003</v>
      </c>
      <c r="G28" s="26">
        <v>14883.08</v>
      </c>
      <c r="H28" s="26">
        <v>10584.09</v>
      </c>
      <c r="I28" s="26">
        <v>6334.9</v>
      </c>
      <c r="J28" s="26">
        <v>4336.71</v>
      </c>
      <c r="K28" s="26">
        <v>3017.1200000000003</v>
      </c>
      <c r="L28" s="26">
        <v>2896.16</v>
      </c>
      <c r="M28" s="26">
        <v>2546.44</v>
      </c>
      <c r="N28" s="26">
        <v>6398.43</v>
      </c>
      <c r="O28" s="26">
        <v>2336.5300000000002</v>
      </c>
      <c r="P28" s="26">
        <v>960.12</v>
      </c>
      <c r="Q28" s="66">
        <v>1139.22</v>
      </c>
      <c r="R28" s="208">
        <f t="shared" si="1"/>
        <v>0.18653918260217475</v>
      </c>
      <c r="T28" s="213">
        <f t="shared" si="15"/>
        <v>3.4869078625873157E-2</v>
      </c>
      <c r="U28" s="421">
        <f t="shared" si="16"/>
        <v>6.2649460073265608E-3</v>
      </c>
      <c r="V28" s="214">
        <f t="shared" ref="V28:AA28" si="20">L28/L23</f>
        <v>1.325679373831266E-3</v>
      </c>
      <c r="W28" s="214">
        <f t="shared" si="20"/>
        <v>1.2103505495912362E-3</v>
      </c>
      <c r="X28" s="214">
        <f t="shared" si="20"/>
        <v>2.892640898639276E-3</v>
      </c>
      <c r="Y28" s="214">
        <f t="shared" si="20"/>
        <v>1.0348653645488896E-3</v>
      </c>
      <c r="Z28" s="214">
        <f t="shared" si="20"/>
        <v>4.3899461728184809E-4</v>
      </c>
      <c r="AA28" s="219">
        <f t="shared" si="20"/>
        <v>9.2948694151702633E-4</v>
      </c>
    </row>
    <row r="29" spans="1:39" s="2" customFormat="1" ht="20.100000000000001" customHeight="1">
      <c r="B29" s="373" t="s">
        <v>24</v>
      </c>
      <c r="C29" s="25">
        <v>4.16</v>
      </c>
      <c r="D29" s="26"/>
      <c r="E29" s="26"/>
      <c r="F29" s="26"/>
      <c r="G29" s="26"/>
      <c r="H29" s="26">
        <v>15033.33</v>
      </c>
      <c r="I29" s="26"/>
      <c r="J29" s="26">
        <v>500.9</v>
      </c>
      <c r="K29" s="26">
        <v>0.05</v>
      </c>
      <c r="L29" s="26"/>
      <c r="M29" s="26"/>
      <c r="N29" s="26"/>
      <c r="O29" s="26">
        <v>263.8</v>
      </c>
      <c r="P29" s="26"/>
      <c r="Q29" s="66"/>
      <c r="R29" s="208"/>
      <c r="T29" s="213">
        <f t="shared" si="15"/>
        <v>3.264043521751999E-6</v>
      </c>
      <c r="U29" s="421">
        <f t="shared" si="16"/>
        <v>8.8985449632724787E-3</v>
      </c>
      <c r="V29" s="214">
        <f t="shared" ref="V29:AA29" si="21">L29/L23</f>
        <v>0</v>
      </c>
      <c r="W29" s="214">
        <f t="shared" si="21"/>
        <v>0</v>
      </c>
      <c r="X29" s="214">
        <f t="shared" si="21"/>
        <v>0</v>
      </c>
      <c r="Y29" s="214">
        <f t="shared" si="21"/>
        <v>1.1683885213029453E-4</v>
      </c>
      <c r="Z29" s="214">
        <f t="shared" si="21"/>
        <v>0</v>
      </c>
      <c r="AA29" s="219">
        <f t="shared" si="21"/>
        <v>0</v>
      </c>
      <c r="AC29"/>
      <c r="AD29"/>
      <c r="AE29"/>
      <c r="AF29"/>
      <c r="AG29"/>
      <c r="AH29"/>
      <c r="AI29"/>
      <c r="AJ29"/>
      <c r="AK29"/>
      <c r="AL29"/>
      <c r="AM29"/>
    </row>
    <row r="30" spans="1:39" ht="20.100000000000001" customHeight="1" thickBot="1">
      <c r="B30" s="373" t="s">
        <v>77</v>
      </c>
      <c r="C30" s="25">
        <v>55126.48</v>
      </c>
      <c r="D30" s="26">
        <v>31824.520000000004</v>
      </c>
      <c r="E30" s="26">
        <v>42546.46</v>
      </c>
      <c r="F30" s="26">
        <v>39111.450000000004</v>
      </c>
      <c r="G30" s="26">
        <v>72470.180000000008</v>
      </c>
      <c r="H30" s="26">
        <v>88703.66</v>
      </c>
      <c r="I30" s="26">
        <v>94465.53</v>
      </c>
      <c r="J30" s="26">
        <v>63220.180000000008</v>
      </c>
      <c r="K30" s="26">
        <v>85000.31</v>
      </c>
      <c r="L30" s="26">
        <v>57407.71</v>
      </c>
      <c r="M30" s="26">
        <v>74502.459999999992</v>
      </c>
      <c r="N30" s="26">
        <v>38568.769999999997</v>
      </c>
      <c r="O30" s="26">
        <v>72469.569999999992</v>
      </c>
      <c r="P30" s="26">
        <v>56750.630000000005</v>
      </c>
      <c r="Q30" s="66">
        <v>39842.960000000006</v>
      </c>
      <c r="R30" s="208">
        <f t="shared" si="1"/>
        <v>-0.29792920360531677</v>
      </c>
      <c r="S30" s="8"/>
      <c r="T30" s="213">
        <f t="shared" si="15"/>
        <v>4.3253661038699792E-2</v>
      </c>
      <c r="U30" s="421">
        <f t="shared" si="16"/>
        <v>5.2505566425857374E-2</v>
      </c>
      <c r="V30" s="214">
        <f t="shared" ref="V30:AA30" si="22">L30/L23</f>
        <v>2.627762866895714E-2</v>
      </c>
      <c r="W30" s="214">
        <f t="shared" si="22"/>
        <v>3.5411827259585568E-2</v>
      </c>
      <c r="X30" s="214">
        <f t="shared" si="22"/>
        <v>1.7436402603796794E-2</v>
      </c>
      <c r="Y30" s="214">
        <f t="shared" si="22"/>
        <v>3.2097275864958405E-2</v>
      </c>
      <c r="Z30" s="214">
        <f t="shared" si="22"/>
        <v>2.5948028472851069E-2</v>
      </c>
      <c r="AA30" s="219">
        <f t="shared" si="22"/>
        <v>3.2507778156444962E-2</v>
      </c>
    </row>
    <row r="31" spans="1:39" ht="20.100000000000001" customHeight="1" thickBot="1">
      <c r="A31" s="387" t="s">
        <v>151</v>
      </c>
      <c r="B31" s="387"/>
      <c r="C31" s="461">
        <f>C6+C15+C23</f>
        <v>1725118.1299999994</v>
      </c>
      <c r="D31" s="408">
        <f t="shared" ref="D31:Q31" si="23">D6+D15+D23</f>
        <v>1546577.0400000003</v>
      </c>
      <c r="E31" s="408">
        <f t="shared" si="23"/>
        <v>1208004.1099999999</v>
      </c>
      <c r="F31" s="408">
        <f t="shared" si="23"/>
        <v>1514791.69</v>
      </c>
      <c r="G31" s="408">
        <f t="shared" si="23"/>
        <v>2213564.7300000004</v>
      </c>
      <c r="H31" s="408">
        <f t="shared" si="23"/>
        <v>2067877.7100000004</v>
      </c>
      <c r="I31" s="408">
        <f t="shared" si="23"/>
        <v>1713636.2</v>
      </c>
      <c r="J31" s="408">
        <f t="shared" si="23"/>
        <v>2044976.21</v>
      </c>
      <c r="K31" s="408">
        <f t="shared" si="23"/>
        <v>1927753.1300000004</v>
      </c>
      <c r="L31" s="408">
        <f t="shared" si="23"/>
        <v>2769756.5700000003</v>
      </c>
      <c r="M31" s="408">
        <f t="shared" si="23"/>
        <v>2647597.3200000003</v>
      </c>
      <c r="N31" s="408">
        <f t="shared" si="23"/>
        <v>2826458.37</v>
      </c>
      <c r="O31" s="408">
        <f t="shared" si="23"/>
        <v>2852071.0999999996</v>
      </c>
      <c r="P31" s="408">
        <f t="shared" si="23"/>
        <v>2779777.6599999997</v>
      </c>
      <c r="Q31" s="419">
        <f t="shared" si="23"/>
        <v>1828704.45</v>
      </c>
      <c r="R31" s="417">
        <f t="shared" si="1"/>
        <v>-0.34214002928565151</v>
      </c>
      <c r="S31" s="8"/>
      <c r="T31" s="471">
        <f>T6+T23</f>
        <v>1</v>
      </c>
      <c r="U31" s="470">
        <f>U6+U15+U23</f>
        <v>1</v>
      </c>
      <c r="V31" s="323">
        <f t="shared" ref="V31:AA31" si="24">V6+V15+V23</f>
        <v>0.99999999999999989</v>
      </c>
      <c r="W31" s="323">
        <f t="shared" si="24"/>
        <v>0.99999999999999989</v>
      </c>
      <c r="X31" s="323">
        <f>X6+X15+X23</f>
        <v>1</v>
      </c>
      <c r="Y31" s="323">
        <f>Y6+Y15+Y23</f>
        <v>0.99999999999999989</v>
      </c>
      <c r="Z31" s="323">
        <f t="shared" si="24"/>
        <v>1</v>
      </c>
      <c r="AA31" s="389">
        <f t="shared" si="24"/>
        <v>1</v>
      </c>
    </row>
    <row r="32" spans="1:39" ht="20.100000000000001" customHeight="1">
      <c r="B32" s="373" t="s">
        <v>75</v>
      </c>
      <c r="C32" s="25">
        <f>C7+C16+C24</f>
        <v>39780.32</v>
      </c>
      <c r="D32" s="26">
        <f t="shared" ref="D32:Q32" si="25">D7+D16+D24</f>
        <v>2288.04</v>
      </c>
      <c r="E32" s="26">
        <f t="shared" si="25"/>
        <v>6754.09</v>
      </c>
      <c r="F32" s="26">
        <f t="shared" si="25"/>
        <v>46176.51</v>
      </c>
      <c r="G32" s="26">
        <f t="shared" si="25"/>
        <v>23698.47</v>
      </c>
      <c r="H32" s="26">
        <f t="shared" si="25"/>
        <v>28954.079999999998</v>
      </c>
      <c r="I32" s="26">
        <f t="shared" si="25"/>
        <v>14808.69</v>
      </c>
      <c r="J32" s="26">
        <f t="shared" si="25"/>
        <v>11697.659999999998</v>
      </c>
      <c r="K32" s="26">
        <f t="shared" si="25"/>
        <v>29028.989999999998</v>
      </c>
      <c r="L32" s="26">
        <f t="shared" si="25"/>
        <v>29208.659999999989</v>
      </c>
      <c r="M32" s="26">
        <f t="shared" si="25"/>
        <v>33909.050000000003</v>
      </c>
      <c r="N32" s="26">
        <f t="shared" ref="N32:P32" si="26">N7+N16+N24</f>
        <v>28860.899999999994</v>
      </c>
      <c r="O32" s="26">
        <f t="shared" si="26"/>
        <v>20986.2</v>
      </c>
      <c r="P32" s="26">
        <f t="shared" si="26"/>
        <v>7797.3700000000026</v>
      </c>
      <c r="Q32" s="66">
        <f t="shared" si="25"/>
        <v>39347.609999999986</v>
      </c>
      <c r="R32" s="416">
        <f t="shared" si="1"/>
        <v>4.0462668822949244</v>
      </c>
      <c r="S32" s="8"/>
      <c r="T32" s="213">
        <f>C32/$C$31</f>
        <v>2.3059475932816272E-2</v>
      </c>
      <c r="U32" s="421">
        <f>H32/$H$31</f>
        <v>1.4001833793159843E-2</v>
      </c>
      <c r="V32" s="214">
        <f t="shared" ref="V32:AA32" si="27">L32/L31</f>
        <v>1.0545569353049674E-2</v>
      </c>
      <c r="W32" s="214">
        <f t="shared" si="27"/>
        <v>1.2807480104262985E-2</v>
      </c>
      <c r="X32" s="214">
        <f t="shared" si="27"/>
        <v>1.0210976502017256E-2</v>
      </c>
      <c r="Y32" s="214">
        <f t="shared" si="27"/>
        <v>7.3582317074774202E-3</v>
      </c>
      <c r="Z32" s="214">
        <f t="shared" si="27"/>
        <v>2.8050336946732653E-3</v>
      </c>
      <c r="AA32" s="219">
        <f t="shared" si="27"/>
        <v>2.1516658965859674E-2</v>
      </c>
    </row>
    <row r="33" spans="1:27" ht="20.100000000000001" customHeight="1">
      <c r="B33" s="373" t="s">
        <v>76</v>
      </c>
      <c r="C33" s="25">
        <f>C8+C17+C25</f>
        <v>202534.51</v>
      </c>
      <c r="D33" s="26">
        <f t="shared" ref="D33:Q33" si="28">D8+D17+D25</f>
        <v>132451.91</v>
      </c>
      <c r="E33" s="26">
        <f t="shared" si="28"/>
        <v>89958.459999999992</v>
      </c>
      <c r="F33" s="26">
        <f t="shared" si="28"/>
        <v>70326.73000000001</v>
      </c>
      <c r="G33" s="26">
        <f t="shared" si="28"/>
        <v>76994.98</v>
      </c>
      <c r="H33" s="26">
        <f t="shared" si="28"/>
        <v>78751.290000000008</v>
      </c>
      <c r="I33" s="26">
        <f t="shared" si="28"/>
        <v>67430.33</v>
      </c>
      <c r="J33" s="26">
        <f t="shared" si="28"/>
        <v>63901.329999999994</v>
      </c>
      <c r="K33" s="26">
        <f t="shared" si="28"/>
        <v>83942.489999999991</v>
      </c>
      <c r="L33" s="26">
        <f t="shared" si="28"/>
        <v>103101.76999999999</v>
      </c>
      <c r="M33" s="26">
        <f t="shared" si="28"/>
        <v>69338.16</v>
      </c>
      <c r="N33" s="26">
        <f t="shared" ref="N33:P33" si="29">N8+N17+N25</f>
        <v>70963.11</v>
      </c>
      <c r="O33" s="26">
        <f t="shared" si="29"/>
        <v>186603.87</v>
      </c>
      <c r="P33" s="26">
        <f t="shared" si="29"/>
        <v>207189.55</v>
      </c>
      <c r="Q33" s="66">
        <f t="shared" si="28"/>
        <v>67499.22</v>
      </c>
      <c r="R33" s="208">
        <f t="shared" si="1"/>
        <v>-0.67421513295434055</v>
      </c>
      <c r="T33" s="213">
        <f t="shared" ref="T33:T39" si="30">C33/$C$31</f>
        <v>0.1174032702328623</v>
      </c>
      <c r="U33" s="421">
        <f t="shared" ref="U33:U39" si="31">H33/$H$31</f>
        <v>3.8083146609283774E-2</v>
      </c>
      <c r="V33" s="214">
        <f t="shared" ref="V33:AA33" si="32">L33/L31</f>
        <v>3.7224126884190398E-2</v>
      </c>
      <c r="W33" s="214">
        <f t="shared" si="32"/>
        <v>2.618908830138867E-2</v>
      </c>
      <c r="X33" s="214">
        <f t="shared" si="32"/>
        <v>2.5106723931688404E-2</v>
      </c>
      <c r="Y33" s="214">
        <f t="shared" si="32"/>
        <v>6.5427495829258955E-2</v>
      </c>
      <c r="Z33" s="214">
        <f t="shared" si="32"/>
        <v>7.4534576265354979E-2</v>
      </c>
      <c r="AA33" s="219">
        <f t="shared" si="32"/>
        <v>3.6910950810011972E-2</v>
      </c>
    </row>
    <row r="34" spans="1:27" ht="20.100000000000001" customHeight="1">
      <c r="B34" s="373" t="s">
        <v>23</v>
      </c>
      <c r="C34" s="25">
        <f>C9+C18+C26</f>
        <v>1312750.02</v>
      </c>
      <c r="D34" s="26">
        <f t="shared" ref="D34:Q34" si="33">D9+D18+D26</f>
        <v>1249568.1400000001</v>
      </c>
      <c r="E34" s="26">
        <f t="shared" si="33"/>
        <v>994308.85</v>
      </c>
      <c r="F34" s="26">
        <f t="shared" si="33"/>
        <v>1280340.68</v>
      </c>
      <c r="G34" s="26">
        <f t="shared" si="33"/>
        <v>1936170.07</v>
      </c>
      <c r="H34" s="26">
        <f t="shared" si="33"/>
        <v>1749655.7100000002</v>
      </c>
      <c r="I34" s="26">
        <f t="shared" si="33"/>
        <v>1375630.22</v>
      </c>
      <c r="J34" s="26">
        <f t="shared" si="33"/>
        <v>1654319.33</v>
      </c>
      <c r="K34" s="26">
        <f t="shared" si="33"/>
        <v>1527603.38</v>
      </c>
      <c r="L34" s="26">
        <f t="shared" si="33"/>
        <v>2355724.87</v>
      </c>
      <c r="M34" s="26">
        <f t="shared" si="33"/>
        <v>2246942.4899999998</v>
      </c>
      <c r="N34" s="26">
        <f t="shared" ref="N34:P34" si="34">N9+N18+N26</f>
        <v>2422386.75</v>
      </c>
      <c r="O34" s="26">
        <f t="shared" si="34"/>
        <v>2380996.58</v>
      </c>
      <c r="P34" s="26">
        <f t="shared" si="34"/>
        <v>2190713.0500000003</v>
      </c>
      <c r="Q34" s="66">
        <f t="shared" si="33"/>
        <v>1427484.21</v>
      </c>
      <c r="R34" s="208">
        <f t="shared" si="1"/>
        <v>-0.34839288513847133</v>
      </c>
      <c r="T34" s="213">
        <f t="shared" si="30"/>
        <v>0.76096239276089483</v>
      </c>
      <c r="U34" s="421">
        <f t="shared" si="31"/>
        <v>0.84611178965703915</v>
      </c>
      <c r="V34" s="214">
        <f t="shared" ref="V34:AA34" si="35">L34/L31</f>
        <v>0.85051693550094187</v>
      </c>
      <c r="W34" s="214">
        <f t="shared" si="35"/>
        <v>0.84867229356464202</v>
      </c>
      <c r="X34" s="214">
        <f t="shared" si="35"/>
        <v>0.85703959970229449</v>
      </c>
      <c r="Y34" s="214">
        <f t="shared" si="35"/>
        <v>0.83483072353981647</v>
      </c>
      <c r="Z34" s="214">
        <f t="shared" si="35"/>
        <v>0.78808930711386482</v>
      </c>
      <c r="AA34" s="219">
        <f t="shared" si="35"/>
        <v>0.78059864184176941</v>
      </c>
    </row>
    <row r="35" spans="1:27" ht="20.100000000000001" customHeight="1">
      <c r="B35" s="373" t="s">
        <v>106</v>
      </c>
      <c r="C35" s="25">
        <f>C19+C27+C10</f>
        <v>19126.019999999997</v>
      </c>
      <c r="D35" s="26">
        <f t="shared" ref="D35:Q35" si="36">D19+D27+D10</f>
        <v>60711.53</v>
      </c>
      <c r="E35" s="26">
        <f t="shared" si="36"/>
        <v>53517.270000000004</v>
      </c>
      <c r="F35" s="26">
        <f t="shared" si="36"/>
        <v>37549.35</v>
      </c>
      <c r="G35" s="26">
        <f t="shared" si="36"/>
        <v>34780.83</v>
      </c>
      <c r="H35" s="26">
        <f t="shared" si="36"/>
        <v>31573.54</v>
      </c>
      <c r="I35" s="26">
        <f t="shared" si="36"/>
        <v>69081.210000000006</v>
      </c>
      <c r="J35" s="26">
        <f t="shared" si="36"/>
        <v>113222.89</v>
      </c>
      <c r="K35" s="26">
        <f t="shared" si="36"/>
        <v>58306.139999999992</v>
      </c>
      <c r="L35" s="26">
        <f t="shared" si="36"/>
        <v>110410.75</v>
      </c>
      <c r="M35" s="26">
        <f t="shared" si="36"/>
        <v>105821.59999999999</v>
      </c>
      <c r="N35" s="26">
        <f t="shared" ref="N35:P35" si="37">N19+N27+N10</f>
        <v>125598.48</v>
      </c>
      <c r="O35" s="26">
        <f t="shared" si="37"/>
        <v>73183.03</v>
      </c>
      <c r="P35" s="26">
        <f t="shared" si="37"/>
        <v>204842.31000000003</v>
      </c>
      <c r="Q35" s="66">
        <f t="shared" si="36"/>
        <v>196021.97999999998</v>
      </c>
      <c r="R35" s="208">
        <f t="shared" si="1"/>
        <v>-4.3059121916756572E-2</v>
      </c>
      <c r="T35" s="213">
        <f t="shared" si="30"/>
        <v>1.1086788589950072E-2</v>
      </c>
      <c r="U35" s="421">
        <f t="shared" si="31"/>
        <v>1.5268572143949458E-2</v>
      </c>
      <c r="V35" s="214">
        <f t="shared" ref="V35:AA35" si="38">L35/L31</f>
        <v>3.9862979727492802E-2</v>
      </c>
      <c r="W35" s="214">
        <f t="shared" si="38"/>
        <v>3.9968917931976142E-2</v>
      </c>
      <c r="X35" s="214">
        <f t="shared" si="38"/>
        <v>4.4436699062367579E-2</v>
      </c>
      <c r="Y35" s="214">
        <f t="shared" si="38"/>
        <v>2.5659609257286751E-2</v>
      </c>
      <c r="Z35" s="214">
        <f t="shared" si="38"/>
        <v>7.369017779645011E-2</v>
      </c>
      <c r="AA35" s="219">
        <f t="shared" si="38"/>
        <v>0.10719172253340335</v>
      </c>
    </row>
    <row r="36" spans="1:27" ht="20.100000000000001" customHeight="1">
      <c r="B36" s="373" t="s">
        <v>149</v>
      </c>
      <c r="C36" s="25">
        <f>C11+C20+C28</f>
        <v>45750.52</v>
      </c>
      <c r="D36" s="26">
        <f t="shared" ref="D36:Q36" si="39">D11+D20+D28</f>
        <v>1850.61</v>
      </c>
      <c r="E36" s="26">
        <f t="shared" si="39"/>
        <v>1391.5700000000002</v>
      </c>
      <c r="F36" s="26">
        <f t="shared" si="39"/>
        <v>1393.8799999999999</v>
      </c>
      <c r="G36" s="26">
        <f t="shared" si="39"/>
        <v>15864.55</v>
      </c>
      <c r="H36" s="26">
        <f t="shared" si="39"/>
        <v>11627.67</v>
      </c>
      <c r="I36" s="26">
        <f t="shared" si="39"/>
        <v>7376.03</v>
      </c>
      <c r="J36" s="26">
        <f t="shared" si="39"/>
        <v>6915.7199999999993</v>
      </c>
      <c r="K36" s="26">
        <f t="shared" si="39"/>
        <v>3209.9100000000003</v>
      </c>
      <c r="L36" s="26">
        <f t="shared" si="39"/>
        <v>3894.92</v>
      </c>
      <c r="M36" s="26">
        <f t="shared" si="39"/>
        <v>8625.5</v>
      </c>
      <c r="N36" s="26">
        <f t="shared" ref="N36:P36" si="40">N11+N20+N28</f>
        <v>9777.67</v>
      </c>
      <c r="O36" s="26">
        <f t="shared" si="40"/>
        <v>3671.9300000000003</v>
      </c>
      <c r="P36" s="26">
        <f t="shared" si="40"/>
        <v>1195.53</v>
      </c>
      <c r="Q36" s="66">
        <f t="shared" si="39"/>
        <v>2313.88</v>
      </c>
      <c r="R36" s="208">
        <f t="shared" si="1"/>
        <v>0.93544285797930637</v>
      </c>
      <c r="T36" s="213">
        <f t="shared" si="30"/>
        <v>2.652022444399214E-2</v>
      </c>
      <c r="U36" s="421">
        <f t="shared" si="31"/>
        <v>5.6229969227725744E-3</v>
      </c>
      <c r="V36" s="214">
        <f t="shared" ref="V36:AA36" si="41">L36/L31</f>
        <v>1.4062318841254701E-3</v>
      </c>
      <c r="W36" s="214">
        <f t="shared" si="41"/>
        <v>3.257859469354652E-3</v>
      </c>
      <c r="X36" s="214">
        <f t="shared" si="41"/>
        <v>3.4593362859259092E-3</v>
      </c>
      <c r="Y36" s="214">
        <f t="shared" si="41"/>
        <v>1.2874608911397759E-3</v>
      </c>
      <c r="Z36" s="214">
        <f t="shared" si="41"/>
        <v>4.3008115980038491E-4</v>
      </c>
      <c r="AA36" s="219">
        <f t="shared" si="41"/>
        <v>1.2653110785616562E-3</v>
      </c>
    </row>
    <row r="37" spans="1:27" ht="20.100000000000001" customHeight="1">
      <c r="B37" s="373" t="s">
        <v>24</v>
      </c>
      <c r="C37" s="25">
        <f>C12+C21+C29</f>
        <v>2114.3399999999997</v>
      </c>
      <c r="D37" s="26">
        <f t="shared" ref="D37:Q37" si="42">D12+D21+D29</f>
        <v>0.5</v>
      </c>
      <c r="E37" s="26">
        <f t="shared" si="42"/>
        <v>0.54</v>
      </c>
      <c r="F37" s="26">
        <f t="shared" si="42"/>
        <v>0.12</v>
      </c>
      <c r="G37" s="26">
        <f t="shared" si="42"/>
        <v>2.63</v>
      </c>
      <c r="H37" s="26">
        <f t="shared" si="42"/>
        <v>15033.34</v>
      </c>
      <c r="I37" s="26">
        <f t="shared" si="42"/>
        <v>0.61</v>
      </c>
      <c r="J37" s="26">
        <f t="shared" si="42"/>
        <v>8663.5499999999993</v>
      </c>
      <c r="K37" s="26">
        <f t="shared" si="42"/>
        <v>6374.99</v>
      </c>
      <c r="L37" s="26">
        <f t="shared" si="42"/>
        <v>2760.8500000000004</v>
      </c>
      <c r="M37" s="26">
        <f t="shared" si="42"/>
        <v>3468.35</v>
      </c>
      <c r="N37" s="26">
        <f t="shared" ref="N37:P37" si="43">N12+N21+N29</f>
        <v>3438.71</v>
      </c>
      <c r="O37" s="26">
        <f t="shared" si="43"/>
        <v>1830.49</v>
      </c>
      <c r="P37" s="26">
        <f t="shared" si="43"/>
        <v>1354.67</v>
      </c>
      <c r="Q37" s="66">
        <f t="shared" si="42"/>
        <v>284.39</v>
      </c>
      <c r="R37" s="208">
        <f t="shared" si="1"/>
        <v>-0.79006695357540957</v>
      </c>
      <c r="T37" s="213">
        <f t="shared" si="30"/>
        <v>1.2256204159189958E-3</v>
      </c>
      <c r="U37" s="421">
        <f t="shared" si="31"/>
        <v>7.2699366733828749E-3</v>
      </c>
      <c r="V37" s="214">
        <f t="shared" ref="V37:AA37" si="44">L37/L31</f>
        <v>9.9678434917477255E-4</v>
      </c>
      <c r="W37" s="214">
        <f t="shared" si="44"/>
        <v>1.3099990598268167E-3</v>
      </c>
      <c r="X37" s="214">
        <f t="shared" si="44"/>
        <v>1.2166144162951177E-3</v>
      </c>
      <c r="Y37" s="214">
        <f t="shared" si="44"/>
        <v>6.4181078795686418E-4</v>
      </c>
      <c r="Z37" s="214">
        <f t="shared" si="44"/>
        <v>4.8733034281597912E-4</v>
      </c>
      <c r="AA37" s="219">
        <f t="shared" si="44"/>
        <v>1.555144681799183E-4</v>
      </c>
    </row>
    <row r="38" spans="1:27" ht="20.100000000000001" customHeight="1">
      <c r="B38" s="373" t="s">
        <v>25</v>
      </c>
      <c r="C38" s="25">
        <f>C13</f>
        <v>9644.0400000000009</v>
      </c>
      <c r="D38" s="26">
        <f t="shared" ref="D38:Q38" si="45">D13</f>
        <v>7120.33</v>
      </c>
      <c r="E38" s="26">
        <f t="shared" si="45"/>
        <v>5202.24</v>
      </c>
      <c r="F38" s="26">
        <f t="shared" si="45"/>
        <v>5250.0199999999995</v>
      </c>
      <c r="G38" s="26">
        <f t="shared" si="45"/>
        <v>9737.19</v>
      </c>
      <c r="H38" s="26">
        <f t="shared" si="45"/>
        <v>8283.2899999999991</v>
      </c>
      <c r="I38" s="26">
        <f t="shared" si="45"/>
        <v>13793.77</v>
      </c>
      <c r="J38" s="26">
        <f t="shared" si="45"/>
        <v>10000.6</v>
      </c>
      <c r="K38" s="26">
        <f t="shared" si="45"/>
        <v>8324.630000000001</v>
      </c>
      <c r="L38" s="26">
        <f t="shared" si="45"/>
        <v>7607.01</v>
      </c>
      <c r="M38" s="26">
        <f t="shared" si="45"/>
        <v>11657.730000000001</v>
      </c>
      <c r="N38" s="26">
        <f t="shared" ref="N38:P38" si="46">N13</f>
        <v>19630.77</v>
      </c>
      <c r="O38" s="26">
        <f t="shared" si="46"/>
        <v>18719.05</v>
      </c>
      <c r="P38" s="26">
        <f t="shared" si="46"/>
        <v>16158.34</v>
      </c>
      <c r="Q38" s="66">
        <f t="shared" si="45"/>
        <v>18402.09</v>
      </c>
      <c r="R38" s="208">
        <f t="shared" si="1"/>
        <v>0.13886017994422695</v>
      </c>
      <c r="T38" s="213">
        <f t="shared" si="30"/>
        <v>5.5903649914107647E-3</v>
      </c>
      <c r="U38" s="421">
        <f t="shared" si="31"/>
        <v>4.0056962556069128E-3</v>
      </c>
      <c r="V38" s="214">
        <f t="shared" ref="V38:AA38" si="47">L38/L31</f>
        <v>2.7464543571783999E-3</v>
      </c>
      <c r="W38" s="214">
        <f t="shared" si="47"/>
        <v>4.4031355946530419E-3</v>
      </c>
      <c r="X38" s="214">
        <f t="shared" si="47"/>
        <v>6.9453596799304703E-3</v>
      </c>
      <c r="Y38" s="214">
        <f t="shared" si="47"/>
        <v>6.5633181444880537E-3</v>
      </c>
      <c r="Z38" s="214">
        <f t="shared" si="47"/>
        <v>5.8128174179225547E-3</v>
      </c>
      <c r="AA38" s="219">
        <f t="shared" si="47"/>
        <v>1.0062910931287994E-2</v>
      </c>
    </row>
    <row r="39" spans="1:27" ht="20.100000000000001" customHeight="1" thickBot="1">
      <c r="A39" s="15"/>
      <c r="B39" s="378" t="s">
        <v>77</v>
      </c>
      <c r="C39" s="29">
        <f>C14+C30+C22</f>
        <v>93418.36</v>
      </c>
      <c r="D39" s="30">
        <f t="shared" ref="D39:Q39" si="48">D14+D30+D22</f>
        <v>92585.98000000001</v>
      </c>
      <c r="E39" s="30">
        <f t="shared" si="48"/>
        <v>56871.09</v>
      </c>
      <c r="F39" s="30">
        <f t="shared" si="48"/>
        <v>73754.400000000009</v>
      </c>
      <c r="G39" s="30">
        <f t="shared" si="48"/>
        <v>116316.01000000001</v>
      </c>
      <c r="H39" s="30">
        <f t="shared" si="48"/>
        <v>143998.79</v>
      </c>
      <c r="I39" s="30">
        <f t="shared" si="48"/>
        <v>165515.34</v>
      </c>
      <c r="J39" s="30">
        <f t="shared" si="48"/>
        <v>176255.13</v>
      </c>
      <c r="K39" s="30">
        <f t="shared" si="48"/>
        <v>210962.6</v>
      </c>
      <c r="L39" s="30">
        <f t="shared" si="48"/>
        <v>157047.74</v>
      </c>
      <c r="M39" s="30">
        <f t="shared" si="48"/>
        <v>167834.44</v>
      </c>
      <c r="N39" s="30">
        <f t="shared" ref="N39:P39" si="49">N14+N30+N22</f>
        <v>145801.97999999998</v>
      </c>
      <c r="O39" s="30">
        <f t="shared" si="49"/>
        <v>166079.94999999998</v>
      </c>
      <c r="P39" s="30">
        <f t="shared" si="49"/>
        <v>150526.84000000003</v>
      </c>
      <c r="Q39" s="381">
        <f t="shared" si="48"/>
        <v>77351.070000000007</v>
      </c>
      <c r="R39" s="209">
        <f t="shared" si="1"/>
        <v>-0.48613104480237551</v>
      </c>
      <c r="T39" s="303">
        <f t="shared" si="30"/>
        <v>5.4151862632154955E-2</v>
      </c>
      <c r="U39" s="423">
        <f t="shared" si="31"/>
        <v>6.9636027944805293E-2</v>
      </c>
      <c r="V39" s="227">
        <f t="shared" ref="V39:AA39" si="50">L39/L31</f>
        <v>5.6700917943846588E-2</v>
      </c>
      <c r="W39" s="227">
        <f t="shared" si="50"/>
        <v>6.3391225973895446E-2</v>
      </c>
      <c r="X39" s="227">
        <f t="shared" si="50"/>
        <v>5.1584690419480682E-2</v>
      </c>
      <c r="Y39" s="227">
        <f t="shared" si="50"/>
        <v>5.8231349842575802E-2</v>
      </c>
      <c r="Z39" s="227">
        <f t="shared" si="50"/>
        <v>5.415067620911812E-2</v>
      </c>
      <c r="AA39" s="304">
        <f t="shared" si="50"/>
        <v>4.2298289370925959E-2</v>
      </c>
    </row>
    <row r="40" spans="1:27" ht="20.100000000000001" customHeight="1"/>
    <row r="41" spans="1:27" ht="20.100000000000001" customHeight="1"/>
    <row r="42" spans="1:27" ht="8.25" customHeight="1">
      <c r="A42" s="562" t="s">
        <v>152</v>
      </c>
      <c r="B42" s="562"/>
      <c r="C42" s="572" t="s">
        <v>154</v>
      </c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4"/>
      <c r="R42" s="556" t="s">
        <v>168</v>
      </c>
      <c r="T42" s="512" t="s">
        <v>175</v>
      </c>
      <c r="U42" s="475"/>
      <c r="V42" s="475"/>
      <c r="W42" s="475"/>
      <c r="X42" s="475"/>
      <c r="Y42" s="475"/>
      <c r="Z42" s="475"/>
      <c r="AA42" s="558"/>
    </row>
    <row r="43" spans="1:27" ht="15" customHeight="1">
      <c r="A43" s="562"/>
      <c r="B43" s="562"/>
      <c r="C43" s="575"/>
      <c r="D43" s="576"/>
      <c r="E43" s="576"/>
      <c r="F43" s="576"/>
      <c r="G43" s="576"/>
      <c r="H43" s="576"/>
      <c r="I43" s="576"/>
      <c r="J43" s="576"/>
      <c r="K43" s="576"/>
      <c r="L43" s="576"/>
      <c r="M43" s="576"/>
      <c r="N43" s="576"/>
      <c r="O43" s="576"/>
      <c r="P43" s="576"/>
      <c r="Q43" s="577"/>
      <c r="R43" s="557"/>
      <c r="T43" s="559"/>
      <c r="U43" s="560"/>
      <c r="V43" s="560"/>
      <c r="W43" s="560"/>
      <c r="X43" s="560"/>
      <c r="Y43" s="560"/>
      <c r="Z43" s="560"/>
      <c r="AA43" s="561"/>
    </row>
    <row r="44" spans="1:27" ht="20.100000000000001" customHeight="1" thickBot="1">
      <c r="A44" s="564"/>
      <c r="B44" s="564"/>
      <c r="C44" s="384">
        <v>2010</v>
      </c>
      <c r="D44" s="385">
        <v>2011</v>
      </c>
      <c r="E44" s="385">
        <v>2012</v>
      </c>
      <c r="F44" s="385">
        <v>2013</v>
      </c>
      <c r="G44" s="385">
        <v>2014</v>
      </c>
      <c r="H44" s="386">
        <v>2015</v>
      </c>
      <c r="I44" s="385">
        <v>2016</v>
      </c>
      <c r="J44" s="385">
        <v>2017</v>
      </c>
      <c r="K44" s="385">
        <v>2018</v>
      </c>
      <c r="L44" s="386">
        <v>2019</v>
      </c>
      <c r="M44" s="385">
        <v>2020</v>
      </c>
      <c r="N44" s="385">
        <v>2021</v>
      </c>
      <c r="O44" s="385">
        <v>2022</v>
      </c>
      <c r="P44" s="385">
        <v>2023</v>
      </c>
      <c r="Q44" s="415">
        <v>2024</v>
      </c>
      <c r="R44" s="557"/>
      <c r="T44" s="65">
        <v>2010</v>
      </c>
      <c r="U44" s="62">
        <v>2015</v>
      </c>
      <c r="V44" s="62">
        <v>2019</v>
      </c>
      <c r="W44" s="62">
        <v>2020</v>
      </c>
      <c r="X44" s="62">
        <v>2021</v>
      </c>
      <c r="Y44" s="62">
        <v>2022</v>
      </c>
      <c r="Z44" s="62">
        <v>2023</v>
      </c>
      <c r="AA44" s="250">
        <v>2024</v>
      </c>
    </row>
    <row r="45" spans="1:27" ht="20.100000000000001" customHeight="1" thickBot="1">
      <c r="A45" s="390" t="s">
        <v>148</v>
      </c>
      <c r="B45" s="390"/>
      <c r="C45" s="391">
        <v>23931.853999999999</v>
      </c>
      <c r="D45" s="392">
        <v>17760.526999999998</v>
      </c>
      <c r="E45" s="392">
        <v>17958.991999999995</v>
      </c>
      <c r="F45" s="392">
        <v>23137.245999999999</v>
      </c>
      <c r="G45" s="392">
        <v>22834.656000000003</v>
      </c>
      <c r="H45" s="392">
        <v>19524.877</v>
      </c>
      <c r="I45" s="392">
        <v>20169.447</v>
      </c>
      <c r="J45" s="392">
        <v>25395.239999999998</v>
      </c>
      <c r="K45" s="392">
        <v>30486.428</v>
      </c>
      <c r="L45" s="392">
        <v>27604.489000000009</v>
      </c>
      <c r="M45" s="392">
        <v>28140.921000000002</v>
      </c>
      <c r="N45" s="392">
        <v>31836.235000000001</v>
      </c>
      <c r="O45" s="392">
        <v>31992.351000000002</v>
      </c>
      <c r="P45" s="392">
        <v>34502.6</v>
      </c>
      <c r="Q45" s="393">
        <v>36856.011000000006</v>
      </c>
      <c r="R45" s="24">
        <f>(Q45-P45)/P45</f>
        <v>6.8209671155217505E-2</v>
      </c>
      <c r="T45" s="462">
        <f>C45/C70</f>
        <v>0.38263407563336588</v>
      </c>
      <c r="U45" s="325">
        <f>H45/H70</f>
        <v>0.23423694779116469</v>
      </c>
      <c r="V45" s="325">
        <f>L45/L70</f>
        <v>0.21544585317395745</v>
      </c>
      <c r="W45" s="325">
        <f>M45/M70</f>
        <v>0.21680376667806045</v>
      </c>
      <c r="X45" s="325">
        <f>N45/N70</f>
        <v>0.25677759689915358</v>
      </c>
      <c r="Y45" s="325">
        <f>O45/O70</f>
        <v>0.22129127089318723</v>
      </c>
      <c r="Z45" s="325">
        <f>P45/P70</f>
        <v>0.25479035118290538</v>
      </c>
      <c r="AA45" s="326">
        <f>Q45/Q70</f>
        <v>0.37137406701185893</v>
      </c>
    </row>
    <row r="46" spans="1:27" ht="20.100000000000001" customHeight="1">
      <c r="B46" s="373" t="s">
        <v>75</v>
      </c>
      <c r="C46" s="25">
        <v>2189.4290000000001</v>
      </c>
      <c r="D46" s="26">
        <v>858.97600000000011</v>
      </c>
      <c r="E46" s="26">
        <v>1215.607</v>
      </c>
      <c r="F46" s="26">
        <v>1431.3819999999998</v>
      </c>
      <c r="G46" s="26">
        <v>1948.5209999999997</v>
      </c>
      <c r="H46" s="26">
        <v>1545.5690000000002</v>
      </c>
      <c r="I46" s="26">
        <v>1358.2809999999999</v>
      </c>
      <c r="J46" s="26">
        <v>2227.549</v>
      </c>
      <c r="K46" s="26">
        <v>3038.4469999999992</v>
      </c>
      <c r="L46" s="26">
        <v>2628.223</v>
      </c>
      <c r="M46" s="26">
        <v>2601.4599999999996</v>
      </c>
      <c r="N46" s="26">
        <v>2876.4210000000003</v>
      </c>
      <c r="O46" s="26">
        <v>2023.0080000000003</v>
      </c>
      <c r="P46" s="26">
        <v>2216.4120000000007</v>
      </c>
      <c r="Q46" s="66">
        <v>3866.9350000000004</v>
      </c>
      <c r="R46" s="416">
        <f t="shared" ref="R46:R78" si="51">(Q46-P46)/P46</f>
        <v>0.7446823965941346</v>
      </c>
      <c r="T46" s="213">
        <f>C46/$C$45</f>
        <v>9.1485975135900469E-2</v>
      </c>
      <c r="U46" s="214">
        <f>H46/$H$45</f>
        <v>7.9158962179377623E-2</v>
      </c>
      <c r="V46" s="214">
        <f>L46/L45</f>
        <v>9.5209985593285182E-2</v>
      </c>
      <c r="W46" s="214">
        <f>M46/M45</f>
        <v>9.2444024841972991E-2</v>
      </c>
      <c r="X46" s="214">
        <f>N46/N45</f>
        <v>9.0350539251893333E-2</v>
      </c>
      <c r="Y46" s="214">
        <f>O46/$O$45</f>
        <v>6.3234114929534249E-2</v>
      </c>
      <c r="Z46" s="214">
        <f>P46/P45</f>
        <v>6.4238984888095416E-2</v>
      </c>
      <c r="AA46" s="219">
        <f>Q46/Q45</f>
        <v>0.10492006310720929</v>
      </c>
    </row>
    <row r="47" spans="1:27" ht="20.100000000000001" customHeight="1">
      <c r="B47" s="373" t="s">
        <v>76</v>
      </c>
      <c r="C47" s="25">
        <v>4650.0589999999993</v>
      </c>
      <c r="D47" s="26">
        <v>3559.3440000000001</v>
      </c>
      <c r="E47" s="26">
        <v>2311.433</v>
      </c>
      <c r="F47" s="26">
        <v>1697.4579999999999</v>
      </c>
      <c r="G47" s="26">
        <v>595.54999999999995</v>
      </c>
      <c r="H47" s="26">
        <v>255.65900000000002</v>
      </c>
      <c r="I47" s="26">
        <v>13.305</v>
      </c>
      <c r="J47" s="26">
        <v>124.548</v>
      </c>
      <c r="K47" s="26">
        <v>85.496000000000009</v>
      </c>
      <c r="L47" s="26">
        <v>284.25099999999998</v>
      </c>
      <c r="M47" s="26">
        <v>246.88499999999999</v>
      </c>
      <c r="N47" s="26">
        <v>61.442999999999998</v>
      </c>
      <c r="O47" s="26">
        <v>140.24699999999999</v>
      </c>
      <c r="P47" s="26">
        <v>217.51300000000001</v>
      </c>
      <c r="Q47" s="66">
        <v>975.83199999999999</v>
      </c>
      <c r="R47" s="208">
        <f t="shared" si="51"/>
        <v>3.4863157604373067</v>
      </c>
      <c r="T47" s="213">
        <f t="shared" ref="T47:T53" si="52">C47/$C$45</f>
        <v>0.19430416882870835</v>
      </c>
      <c r="U47" s="214">
        <f t="shared" ref="U47:U53" si="53">H47/$H$45</f>
        <v>1.3094013345128884E-2</v>
      </c>
      <c r="V47" s="214">
        <f>L47/L45</f>
        <v>1.029727447590136E-2</v>
      </c>
      <c r="W47" s="214">
        <f>M47/M45</f>
        <v>8.7731670189472467E-3</v>
      </c>
      <c r="X47" s="214">
        <f>N47/N45</f>
        <v>1.9299706764948805E-3</v>
      </c>
      <c r="Y47" s="214">
        <f t="shared" ref="Y47:Y53" si="54">O47/$O$45</f>
        <v>4.3837666072118293E-3</v>
      </c>
      <c r="Z47" s="214">
        <f>P47/P45</f>
        <v>6.3042495348176663E-3</v>
      </c>
      <c r="AA47" s="219">
        <f>Q47/Q45</f>
        <v>2.6476875101866013E-2</v>
      </c>
    </row>
    <row r="48" spans="1:27" ht="20.100000000000001" customHeight="1">
      <c r="B48" s="373" t="s">
        <v>23</v>
      </c>
      <c r="C48" s="25">
        <v>11148.778</v>
      </c>
      <c r="D48" s="26">
        <v>8101.8459999999995</v>
      </c>
      <c r="E48" s="26">
        <v>11550.862999999999</v>
      </c>
      <c r="F48" s="26">
        <v>15106.688</v>
      </c>
      <c r="G48" s="26">
        <v>13381.963</v>
      </c>
      <c r="H48" s="26">
        <v>12168.959000000001</v>
      </c>
      <c r="I48" s="26">
        <v>11074.099</v>
      </c>
      <c r="J48" s="26">
        <v>12211.918000000001</v>
      </c>
      <c r="K48" s="26">
        <v>14114.760999999999</v>
      </c>
      <c r="L48" s="26">
        <v>14620.883000000002</v>
      </c>
      <c r="M48" s="26">
        <v>16800.815999999999</v>
      </c>
      <c r="N48" s="26">
        <v>17850.157999999999</v>
      </c>
      <c r="O48" s="26">
        <v>18857.897000000001</v>
      </c>
      <c r="P48" s="26">
        <v>17984.603999999999</v>
      </c>
      <c r="Q48" s="66">
        <v>20024.571</v>
      </c>
      <c r="R48" s="208">
        <f t="shared" si="51"/>
        <v>0.1134285191934168</v>
      </c>
      <c r="T48" s="213">
        <f t="shared" si="52"/>
        <v>0.46585517361087031</v>
      </c>
      <c r="U48" s="214">
        <f t="shared" si="53"/>
        <v>0.62325406710628706</v>
      </c>
      <c r="V48" s="214">
        <f>L48/L45</f>
        <v>0.52965599182075052</v>
      </c>
      <c r="W48" s="214">
        <f>M48/M45</f>
        <v>0.59702438310387917</v>
      </c>
      <c r="X48" s="214">
        <f>N48/N45</f>
        <v>0.56068684001107538</v>
      </c>
      <c r="Y48" s="214">
        <f t="shared" si="54"/>
        <v>0.5894501782629229</v>
      </c>
      <c r="Z48" s="214">
        <f>P48/P45</f>
        <v>0.52125358668622079</v>
      </c>
      <c r="AA48" s="219">
        <f>Q48/Q45</f>
        <v>0.54331899890088475</v>
      </c>
    </row>
    <row r="49" spans="1:27" ht="20.100000000000001" customHeight="1">
      <c r="B49" s="373" t="s">
        <v>106</v>
      </c>
      <c r="C49" s="25">
        <v>306.46300000000002</v>
      </c>
      <c r="D49" s="26">
        <v>624.601</v>
      </c>
      <c r="E49" s="26">
        <v>367.31900000000002</v>
      </c>
      <c r="F49" s="26">
        <v>635.298</v>
      </c>
      <c r="G49" s="26">
        <v>1051.1130000000001</v>
      </c>
      <c r="H49" s="26">
        <v>140.13499999999999</v>
      </c>
      <c r="I49" s="26">
        <v>161.75799999999998</v>
      </c>
      <c r="J49" s="26">
        <v>468.37299999999999</v>
      </c>
      <c r="K49" s="26">
        <v>459.072</v>
      </c>
      <c r="L49" s="26">
        <v>535.50800000000004</v>
      </c>
      <c r="M49" s="26">
        <v>198.46599999999998</v>
      </c>
      <c r="N49" s="26">
        <v>21.373000000000001</v>
      </c>
      <c r="O49" s="26">
        <v>432.71099999999996</v>
      </c>
      <c r="P49" s="26">
        <v>3248.2690000000002</v>
      </c>
      <c r="Q49" s="66">
        <v>3752.607</v>
      </c>
      <c r="R49" s="208">
        <f t="shared" si="51"/>
        <v>0.15526361886900367</v>
      </c>
      <c r="T49" s="213">
        <f t="shared" si="52"/>
        <v>1.2805652249090272E-2</v>
      </c>
      <c r="U49" s="214">
        <f t="shared" si="53"/>
        <v>7.1772539207289234E-3</v>
      </c>
      <c r="V49" s="214">
        <f>L49/L45</f>
        <v>1.9399308568979482E-2</v>
      </c>
      <c r="W49" s="214">
        <f>M49/M45</f>
        <v>7.05257656634621E-3</v>
      </c>
      <c r="X49" s="214">
        <f>N49/N45</f>
        <v>6.7134194731255131E-4</v>
      </c>
      <c r="Y49" s="214">
        <f t="shared" si="54"/>
        <v>1.3525451755639963E-2</v>
      </c>
      <c r="Z49" s="214">
        <f>P49/P45</f>
        <v>9.4145629604725445E-2</v>
      </c>
      <c r="AA49" s="219">
        <f>Q49/Q45</f>
        <v>0.10181804536578848</v>
      </c>
    </row>
    <row r="50" spans="1:27" ht="20.100000000000001" customHeight="1">
      <c r="B50" s="373" t="s">
        <v>149</v>
      </c>
      <c r="C50" s="25">
        <v>340.73199999999997</v>
      </c>
      <c r="D50" s="26">
        <v>295.42500000000001</v>
      </c>
      <c r="E50" s="26">
        <v>240.16</v>
      </c>
      <c r="F50" s="26">
        <v>201.696</v>
      </c>
      <c r="G50" s="26">
        <v>164.072</v>
      </c>
      <c r="H50" s="26">
        <v>358.91999999999996</v>
      </c>
      <c r="I50" s="26">
        <v>301.34200000000004</v>
      </c>
      <c r="J50" s="26">
        <v>472.41800000000001</v>
      </c>
      <c r="K50" s="26">
        <v>249.893</v>
      </c>
      <c r="L50" s="26">
        <v>530.39599999999996</v>
      </c>
      <c r="M50" s="26">
        <v>338.06600000000009</v>
      </c>
      <c r="N50" s="26">
        <v>592.94200000000001</v>
      </c>
      <c r="O50" s="26">
        <v>698.79100000000005</v>
      </c>
      <c r="P50" s="26">
        <v>907.39300000000003</v>
      </c>
      <c r="Q50" s="66">
        <v>1457.3759999999997</v>
      </c>
      <c r="R50" s="208">
        <f t="shared" si="51"/>
        <v>0.60611333788116029</v>
      </c>
      <c r="T50" s="213">
        <f t="shared" si="52"/>
        <v>1.4237593125881513E-2</v>
      </c>
      <c r="U50" s="214">
        <f t="shared" si="53"/>
        <v>1.8382702231619689E-2</v>
      </c>
      <c r="V50" s="214">
        <f>L51/L45</f>
        <v>5.3904276221160966E-5</v>
      </c>
      <c r="W50" s="214">
        <f>M51/M45</f>
        <v>0</v>
      </c>
      <c r="X50" s="214">
        <f>N51/N45</f>
        <v>9.3572622516450204E-5</v>
      </c>
      <c r="Y50" s="214">
        <f t="shared" si="54"/>
        <v>2.1842439775682631E-2</v>
      </c>
      <c r="Z50" s="214">
        <f>P51/P45</f>
        <v>2.2346142029876012E-5</v>
      </c>
      <c r="AA50" s="219">
        <f>Q51/Q45</f>
        <v>0</v>
      </c>
    </row>
    <row r="51" spans="1:27" ht="20.100000000000001" customHeight="1">
      <c r="B51" s="373" t="s">
        <v>24</v>
      </c>
      <c r="C51" s="25">
        <v>89.674000000000007</v>
      </c>
      <c r="D51" s="26">
        <v>0.28899999999999998</v>
      </c>
      <c r="E51" s="26">
        <v>0.21099999999999999</v>
      </c>
      <c r="F51" s="26">
        <v>9.6000000000000002E-2</v>
      </c>
      <c r="G51" s="26">
        <v>1.722</v>
      </c>
      <c r="H51" s="26">
        <v>0.121</v>
      </c>
      <c r="I51" s="26">
        <v>0.13500000000000001</v>
      </c>
      <c r="J51" s="26">
        <v>0.223</v>
      </c>
      <c r="K51" s="26">
        <v>0.94399999999999995</v>
      </c>
      <c r="L51" s="26">
        <v>1.488</v>
      </c>
      <c r="M51" s="26"/>
      <c r="N51" s="26">
        <v>2.9790000000000001</v>
      </c>
      <c r="O51" s="26">
        <v>70.382999999999996</v>
      </c>
      <c r="P51" s="26">
        <v>0.77100000000000002</v>
      </c>
      <c r="Q51" s="66"/>
      <c r="R51" s="208">
        <f t="shared" si="51"/>
        <v>-1</v>
      </c>
      <c r="T51" s="213">
        <f t="shared" si="52"/>
        <v>3.7470561202654841E-3</v>
      </c>
      <c r="U51" s="214">
        <f t="shared" si="53"/>
        <v>6.1972221387105279E-6</v>
      </c>
      <c r="V51" s="214">
        <f>L52/L45</f>
        <v>0.10369813402450591</v>
      </c>
      <c r="W51" s="214">
        <f>M52/M45</f>
        <v>8.4567488036372374E-2</v>
      </c>
      <c r="X51" s="214">
        <f>N52/N45</f>
        <v>0.13185959332188618</v>
      </c>
      <c r="Y51" s="214">
        <f t="shared" si="54"/>
        <v>2.1999946174634053E-3</v>
      </c>
      <c r="Z51" s="214">
        <f>P52/P45</f>
        <v>0.10815474775813998</v>
      </c>
      <c r="AA51" s="219">
        <f>Q52/Q45</f>
        <v>0.11320877888819816</v>
      </c>
    </row>
    <row r="52" spans="1:27" ht="20.100000000000001" customHeight="1">
      <c r="B52" s="373" t="s">
        <v>25</v>
      </c>
      <c r="C52" s="25">
        <v>1873.2330000000002</v>
      </c>
      <c r="D52" s="26">
        <v>1790.4250000000002</v>
      </c>
      <c r="E52" s="26">
        <v>1636.8530000000001</v>
      </c>
      <c r="F52" s="26">
        <v>1599.4890000000003</v>
      </c>
      <c r="G52" s="26">
        <v>3524.2860000000001</v>
      </c>
      <c r="H52" s="26">
        <v>2576.011</v>
      </c>
      <c r="I52" s="26">
        <v>3755.7039999999997</v>
      </c>
      <c r="J52" s="26">
        <v>4171.6790000000001</v>
      </c>
      <c r="K52" s="26">
        <v>4121.9889999999996</v>
      </c>
      <c r="L52" s="26">
        <v>2862.5340000000001</v>
      </c>
      <c r="M52" s="26">
        <v>2379.8070000000002</v>
      </c>
      <c r="N52" s="26">
        <v>4197.9129999999996</v>
      </c>
      <c r="O52" s="26">
        <v>3549.6920000000005</v>
      </c>
      <c r="P52" s="26">
        <v>3731.6200000000003</v>
      </c>
      <c r="Q52" s="66">
        <v>4172.424</v>
      </c>
      <c r="R52" s="208">
        <f t="shared" si="51"/>
        <v>0.11812671172305851</v>
      </c>
      <c r="T52" s="213">
        <f t="shared" si="52"/>
        <v>7.8273626439472693E-2</v>
      </c>
      <c r="U52" s="214">
        <f t="shared" si="53"/>
        <v>0.13193481321290781</v>
      </c>
      <c r="V52" s="214">
        <f>L53/L45</f>
        <v>0.22247127994291066</v>
      </c>
      <c r="W52" s="214">
        <f>M53/M45</f>
        <v>0.1981250364904546</v>
      </c>
      <c r="X52" s="214">
        <f>N53/N45</f>
        <v>0.19578338958736799</v>
      </c>
      <c r="Y52" s="214">
        <f t="shared" si="54"/>
        <v>0.11095439656810467</v>
      </c>
      <c r="Z52" s="214">
        <f>P53/P45</f>
        <v>0.17958119098270856</v>
      </c>
      <c r="AA52" s="219">
        <f>Q53/Q45</f>
        <v>7.0714815013485852E-2</v>
      </c>
    </row>
    <row r="53" spans="1:27" ht="20.100000000000001" customHeight="1" thickBot="1">
      <c r="B53" s="373" t="s">
        <v>77</v>
      </c>
      <c r="C53" s="25">
        <v>3333.4859999999999</v>
      </c>
      <c r="D53" s="26">
        <v>2529.6210000000001</v>
      </c>
      <c r="E53" s="26">
        <v>636.54600000000005</v>
      </c>
      <c r="F53" s="26">
        <v>2465.1390000000001</v>
      </c>
      <c r="G53" s="26">
        <v>2167.4290000000005</v>
      </c>
      <c r="H53" s="26">
        <v>2479.5030000000002</v>
      </c>
      <c r="I53" s="26">
        <v>3504.8230000000003</v>
      </c>
      <c r="J53" s="26">
        <v>5718.5320000000002</v>
      </c>
      <c r="K53" s="26">
        <v>8415.8259999999991</v>
      </c>
      <c r="L53" s="26">
        <v>6141.2060000000001</v>
      </c>
      <c r="M53" s="26">
        <v>5575.4210000000003</v>
      </c>
      <c r="N53" s="26">
        <v>6233.0060000000003</v>
      </c>
      <c r="O53" s="26">
        <v>6219.6219999999994</v>
      </c>
      <c r="P53" s="26">
        <v>6196.018</v>
      </c>
      <c r="Q53" s="66">
        <v>2606.2660000000001</v>
      </c>
      <c r="R53" s="208">
        <f t="shared" si="51"/>
        <v>-0.57936435949669607</v>
      </c>
      <c r="T53" s="213">
        <f t="shared" si="52"/>
        <v>0.13929075448981093</v>
      </c>
      <c r="U53" s="214">
        <f t="shared" si="53"/>
        <v>0.12699199078181134</v>
      </c>
      <c r="V53" s="214">
        <f>L54/L70</f>
        <v>4.0961561110292914E-2</v>
      </c>
      <c r="W53" s="214">
        <f>M54/M70</f>
        <v>2.4734342991024102E-2</v>
      </c>
      <c r="X53" s="214">
        <f>N54/N70</f>
        <v>1.5545810403100269E-2</v>
      </c>
      <c r="Y53" s="214">
        <f t="shared" si="54"/>
        <v>0.1944096574834403</v>
      </c>
      <c r="Z53" s="214">
        <f>P54/P70</f>
        <v>1.788401171900033E-2</v>
      </c>
      <c r="AA53" s="388">
        <f>Q54/Q70</f>
        <v>2.67581908256143E-2</v>
      </c>
    </row>
    <row r="54" spans="1:27" ht="20.100000000000001" customHeight="1" thickBot="1">
      <c r="A54" s="374" t="s">
        <v>150</v>
      </c>
      <c r="B54" s="374"/>
      <c r="C54" s="382"/>
      <c r="D54" s="379"/>
      <c r="E54" s="379"/>
      <c r="F54" s="379"/>
      <c r="G54" s="379"/>
      <c r="H54" s="379"/>
      <c r="I54" s="379"/>
      <c r="J54" s="379">
        <v>6135.6240000000007</v>
      </c>
      <c r="K54" s="379">
        <v>6652.148000000001</v>
      </c>
      <c r="L54" s="379">
        <v>5248.2930000000006</v>
      </c>
      <c r="M54" s="379">
        <v>3210.4940000000001</v>
      </c>
      <c r="N54" s="379">
        <v>1927.4270000000001</v>
      </c>
      <c r="O54" s="379">
        <v>3672.7370000000001</v>
      </c>
      <c r="P54" s="379">
        <v>2421.7750000000001</v>
      </c>
      <c r="Q54" s="380">
        <v>2655.5439999999999</v>
      </c>
      <c r="R54" s="28">
        <f t="shared" si="51"/>
        <v>9.6527959864149138E-2</v>
      </c>
      <c r="S54" s="2"/>
      <c r="T54" s="210">
        <f>C54/C70</f>
        <v>0</v>
      </c>
      <c r="U54" s="211">
        <f>H54/H70</f>
        <v>0</v>
      </c>
      <c r="V54" s="211">
        <f>L54/L70</f>
        <v>4.0961561110292914E-2</v>
      </c>
      <c r="W54" s="211">
        <f>M54/M70</f>
        <v>2.4734342991024102E-2</v>
      </c>
      <c r="X54" s="211">
        <f>N54/N70</f>
        <v>1.5545810403100269E-2</v>
      </c>
      <c r="Y54" s="211">
        <f>O54/O70</f>
        <v>2.5404342381290818E-2</v>
      </c>
      <c r="Z54" s="211">
        <f>P54/P70</f>
        <v>1.788401171900033E-2</v>
      </c>
      <c r="AA54" s="212">
        <f>Q54/Q70</f>
        <v>2.67581908256143E-2</v>
      </c>
    </row>
    <row r="55" spans="1:27" ht="20.100000000000001" customHeight="1">
      <c r="B55" s="373" t="s">
        <v>75</v>
      </c>
      <c r="C55" s="383"/>
      <c r="D55" s="26"/>
      <c r="E55" s="26"/>
      <c r="F55" s="26"/>
      <c r="G55" s="26"/>
      <c r="H55" s="26"/>
      <c r="I55" s="26"/>
      <c r="J55" s="26">
        <v>65.474999999999994</v>
      </c>
      <c r="K55" s="26"/>
      <c r="L55" s="26">
        <v>241.07999999999998</v>
      </c>
      <c r="M55" s="26">
        <v>806.08399999999995</v>
      </c>
      <c r="N55" s="26">
        <v>420.68299999999999</v>
      </c>
      <c r="O55" s="26">
        <v>1029.5219999999999</v>
      </c>
      <c r="P55" s="26">
        <v>204.07199999999997</v>
      </c>
      <c r="Q55" s="66">
        <v>13.676</v>
      </c>
      <c r="R55" s="208">
        <f t="shared" si="51"/>
        <v>-0.9329844368654201</v>
      </c>
      <c r="T55" s="213"/>
      <c r="U55" s="214"/>
      <c r="V55" s="214">
        <f>L55/L54</f>
        <v>4.5934935416143872E-2</v>
      </c>
      <c r="W55" s="214">
        <f>M55/M54</f>
        <v>0.25107787150513283</v>
      </c>
      <c r="X55" s="214">
        <f>N55/N54</f>
        <v>0.21826144388347779</v>
      </c>
      <c r="Y55" s="214">
        <f>O55/$O$54</f>
        <v>0.28031465362208074</v>
      </c>
      <c r="Z55" s="214">
        <f>P55/P54</f>
        <v>8.4265466445066106E-2</v>
      </c>
      <c r="AA55" s="219">
        <f>Q55/Q54</f>
        <v>5.1499805689531036E-3</v>
      </c>
    </row>
    <row r="56" spans="1:27" ht="20.100000000000001" customHeight="1">
      <c r="B56" s="373" t="s">
        <v>76</v>
      </c>
      <c r="C56" s="383"/>
      <c r="D56" s="26"/>
      <c r="E56" s="26"/>
      <c r="F56" s="26"/>
      <c r="G56" s="26"/>
      <c r="H56" s="26"/>
      <c r="I56" s="26"/>
      <c r="J56" s="26">
        <v>1407.3419999999999</v>
      </c>
      <c r="K56" s="26">
        <v>2630.4490000000001</v>
      </c>
      <c r="L56" s="26">
        <v>1470.1990000000001</v>
      </c>
      <c r="M56" s="26">
        <v>930.08400000000006</v>
      </c>
      <c r="N56" s="26">
        <v>939.29300000000001</v>
      </c>
      <c r="O56" s="26">
        <v>1689.6379999999999</v>
      </c>
      <c r="P56" s="26">
        <v>1798.645</v>
      </c>
      <c r="Q56" s="66">
        <v>2293.1880000000001</v>
      </c>
      <c r="R56" s="208">
        <f t="shared" si="51"/>
        <v>0.27495308968695886</v>
      </c>
      <c r="T56" s="213"/>
      <c r="U56" s="214"/>
      <c r="V56" s="214">
        <f>L56/L54</f>
        <v>0.28012898670100922</v>
      </c>
      <c r="W56" s="214">
        <f>M56/M54</f>
        <v>0.28970121109087887</v>
      </c>
      <c r="X56" s="214">
        <f>N56/N54</f>
        <v>0.48733000004669436</v>
      </c>
      <c r="Y56" s="214">
        <f t="shared" ref="Y56:Y61" si="55">O56/$O$54</f>
        <v>0.46004873204915026</v>
      </c>
      <c r="Z56" s="214">
        <f>P56/P54</f>
        <v>0.74269698877889145</v>
      </c>
      <c r="AA56" s="219">
        <f>Q56/Q54</f>
        <v>0.86354735602196775</v>
      </c>
    </row>
    <row r="57" spans="1:27" ht="20.100000000000001" customHeight="1">
      <c r="B57" s="373" t="s">
        <v>23</v>
      </c>
      <c r="C57" s="383"/>
      <c r="D57" s="26"/>
      <c r="E57" s="26"/>
      <c r="F57" s="26"/>
      <c r="G57" s="26"/>
      <c r="H57" s="26"/>
      <c r="I57" s="26"/>
      <c r="J57" s="26">
        <v>3706.0150000000003</v>
      </c>
      <c r="K57" s="26">
        <v>3158.6200000000003</v>
      </c>
      <c r="L57" s="26">
        <v>2691.768</v>
      </c>
      <c r="M57" s="26">
        <v>583.86900000000003</v>
      </c>
      <c r="N57" s="26">
        <v>360.9</v>
      </c>
      <c r="O57" s="26">
        <v>874.14699999999993</v>
      </c>
      <c r="P57" s="26">
        <v>301.66699999999997</v>
      </c>
      <c r="Q57" s="66">
        <v>293.86599999999999</v>
      </c>
      <c r="R57" s="208">
        <f t="shared" si="51"/>
        <v>-2.5859639934099482E-2</v>
      </c>
      <c r="T57" s="213"/>
      <c r="U57" s="214"/>
      <c r="V57" s="214">
        <f>L57/L54</f>
        <v>0.51288447500930301</v>
      </c>
      <c r="W57" s="214">
        <f>M57/M54</f>
        <v>0.18186266661766071</v>
      </c>
      <c r="X57" s="214">
        <f>N57/N54</f>
        <v>0.18724444557433301</v>
      </c>
      <c r="Y57" s="214">
        <f t="shared" si="55"/>
        <v>0.23800969140997569</v>
      </c>
      <c r="Z57" s="214">
        <f>P57/P54</f>
        <v>0.12456442072446861</v>
      </c>
      <c r="AA57" s="219">
        <f>Q57/Q54</f>
        <v>0.11066131835887487</v>
      </c>
    </row>
    <row r="58" spans="1:27" ht="20.100000000000001" customHeight="1">
      <c r="B58" s="373" t="s">
        <v>106</v>
      </c>
      <c r="C58" s="383"/>
      <c r="D58" s="26"/>
      <c r="E58" s="26"/>
      <c r="F58" s="26"/>
      <c r="G58" s="26"/>
      <c r="H58" s="26"/>
      <c r="I58" s="26"/>
      <c r="J58" s="26">
        <v>379.10199999999998</v>
      </c>
      <c r="K58" s="26">
        <v>528.54399999999998</v>
      </c>
      <c r="L58" s="26">
        <v>709.25</v>
      </c>
      <c r="M58" s="26">
        <v>718.73400000000004</v>
      </c>
      <c r="N58" s="26">
        <v>3.82</v>
      </c>
      <c r="O58" s="26">
        <v>10.55</v>
      </c>
      <c r="P58" s="26">
        <v>45.558</v>
      </c>
      <c r="Q58" s="66">
        <v>20.815999999999999</v>
      </c>
      <c r="R58" s="208">
        <f t="shared" si="51"/>
        <v>-0.54308793186707061</v>
      </c>
      <c r="T58" s="213"/>
      <c r="U58" s="214"/>
      <c r="V58" s="214">
        <f>L58/L54</f>
        <v>0.13513917763356578</v>
      </c>
      <c r="W58" s="214">
        <f>M58/M54</f>
        <v>0.22387022059533518</v>
      </c>
      <c r="X58" s="214">
        <f>N58/N54</f>
        <v>1.9819168248654813E-3</v>
      </c>
      <c r="Y58" s="214">
        <f t="shared" si="55"/>
        <v>2.8725171445709292E-3</v>
      </c>
      <c r="Z58" s="214">
        <f>P58/P54</f>
        <v>1.8811821907485211E-2</v>
      </c>
      <c r="AA58" s="219">
        <f>Q58/Q54</f>
        <v>7.8386951976694794E-3</v>
      </c>
    </row>
    <row r="59" spans="1:27" ht="20.100000000000001" customHeight="1">
      <c r="B59" s="373" t="s">
        <v>149</v>
      </c>
      <c r="C59" s="383"/>
      <c r="D59" s="26"/>
      <c r="E59" s="26"/>
      <c r="F59" s="26"/>
      <c r="G59" s="26"/>
      <c r="H59" s="26"/>
      <c r="I59" s="26"/>
      <c r="J59" s="26">
        <v>101.232</v>
      </c>
      <c r="K59" s="26">
        <v>7.0330000000000004</v>
      </c>
      <c r="L59" s="26"/>
      <c r="M59" s="26"/>
      <c r="N59" s="26"/>
      <c r="O59" s="26">
        <v>44.17</v>
      </c>
      <c r="P59" s="26"/>
      <c r="Q59" s="66">
        <v>18.934000000000001</v>
      </c>
      <c r="R59" s="208"/>
      <c r="T59" s="213"/>
      <c r="U59" s="214"/>
      <c r="V59" s="214">
        <f>L59/L54</f>
        <v>0</v>
      </c>
      <c r="W59" s="214">
        <f>M59/M54</f>
        <v>0</v>
      </c>
      <c r="X59" s="214">
        <f>N59/N54</f>
        <v>0</v>
      </c>
      <c r="Y59" s="214">
        <f t="shared" si="55"/>
        <v>1.2026453296274687E-2</v>
      </c>
      <c r="Z59" s="214">
        <f>P59/P54</f>
        <v>0</v>
      </c>
      <c r="AA59" s="219">
        <f>Q59/Q54</f>
        <v>7.1299891848901776E-3</v>
      </c>
    </row>
    <row r="60" spans="1:27" ht="20.100000000000001" customHeight="1">
      <c r="B60" s="373" t="s">
        <v>24</v>
      </c>
      <c r="C60" s="383"/>
      <c r="D60" s="26"/>
      <c r="E60" s="26"/>
      <c r="F60" s="26"/>
      <c r="G60" s="26"/>
      <c r="H60" s="26"/>
      <c r="I60" s="26"/>
      <c r="J60" s="26">
        <v>349.30500000000001</v>
      </c>
      <c r="K60" s="26">
        <v>326.55799999999999</v>
      </c>
      <c r="L60" s="26">
        <v>135.99600000000001</v>
      </c>
      <c r="M60" s="26">
        <v>171.72300000000001</v>
      </c>
      <c r="N60" s="26">
        <v>202.73099999999999</v>
      </c>
      <c r="O60" s="26">
        <v>24.617999999999999</v>
      </c>
      <c r="P60" s="26">
        <v>71.832999999999998</v>
      </c>
      <c r="Q60" s="66">
        <v>15.064</v>
      </c>
      <c r="R60" s="208">
        <f t="shared" si="51"/>
        <v>-0.79029137026157892</v>
      </c>
      <c r="T60" s="213"/>
      <c r="U60" s="214"/>
      <c r="V60" s="214">
        <f>L59/L54</f>
        <v>0</v>
      </c>
      <c r="W60" s="214">
        <f>M59/M54</f>
        <v>0</v>
      </c>
      <c r="X60" s="214">
        <f>N59/N54</f>
        <v>0</v>
      </c>
      <c r="Y60" s="214">
        <f t="shared" si="55"/>
        <v>6.7029030393409598E-3</v>
      </c>
      <c r="Z60" s="214">
        <f>P59/P54</f>
        <v>0</v>
      </c>
      <c r="AA60" s="219">
        <f>Q59/Q54</f>
        <v>7.1299891848901776E-3</v>
      </c>
    </row>
    <row r="61" spans="1:27" ht="20.100000000000001" customHeight="1" thickBot="1">
      <c r="B61" s="373" t="s">
        <v>77</v>
      </c>
      <c r="C61" s="383"/>
      <c r="D61" s="26"/>
      <c r="E61" s="26"/>
      <c r="F61" s="26"/>
      <c r="G61" s="26"/>
      <c r="H61" s="26"/>
      <c r="I61" s="26"/>
      <c r="J61" s="26">
        <v>127.15300000000001</v>
      </c>
      <c r="K61" s="26">
        <v>0.94399999999999995</v>
      </c>
      <c r="L61" s="26"/>
      <c r="M61" s="26"/>
      <c r="N61" s="26"/>
      <c r="O61" s="26">
        <v>9.1999999999999998E-2</v>
      </c>
      <c r="P61" s="26"/>
      <c r="Q61" s="66"/>
      <c r="R61" s="208"/>
      <c r="T61" s="467"/>
      <c r="U61" s="376"/>
      <c r="V61" s="376">
        <f>L61/L54</f>
        <v>0</v>
      </c>
      <c r="W61" s="376">
        <f>M61/M54</f>
        <v>0</v>
      </c>
      <c r="X61" s="376">
        <f>N61/N54</f>
        <v>0</v>
      </c>
      <c r="Y61" s="214">
        <f t="shared" si="55"/>
        <v>2.5049438606684877E-5</v>
      </c>
      <c r="Z61" s="376">
        <f>P61/P54</f>
        <v>0</v>
      </c>
      <c r="AA61" s="388">
        <f>Q61/Q54</f>
        <v>0</v>
      </c>
    </row>
    <row r="62" spans="1:27" ht="20.100000000000001" customHeight="1" thickBot="1">
      <c r="A62" s="43" t="s">
        <v>158</v>
      </c>
      <c r="B62" s="43"/>
      <c r="C62" s="132">
        <v>38613.160999999993</v>
      </c>
      <c r="D62" s="138">
        <v>37669.538999999997</v>
      </c>
      <c r="E62" s="138">
        <v>40033.673999999999</v>
      </c>
      <c r="F62" s="138">
        <v>71116.241999999984</v>
      </c>
      <c r="G62" s="138">
        <v>68852.782000000007</v>
      </c>
      <c r="H62" s="138">
        <v>63830.36299999999</v>
      </c>
      <c r="I62" s="138">
        <v>57169.959000000003</v>
      </c>
      <c r="J62" s="138">
        <v>69249.498999999996</v>
      </c>
      <c r="K62" s="138">
        <v>83746.222000000009</v>
      </c>
      <c r="L62" s="138">
        <v>95274.488000000012</v>
      </c>
      <c r="M62" s="138">
        <v>98447.625999999989</v>
      </c>
      <c r="N62" s="138">
        <v>90220.031999999992</v>
      </c>
      <c r="O62" s="138">
        <v>108906.14099999999</v>
      </c>
      <c r="P62" s="138">
        <v>98491.271000000008</v>
      </c>
      <c r="Q62" s="163">
        <v>59730.73</v>
      </c>
      <c r="R62" s="24">
        <f t="shared" si="51"/>
        <v>-0.39354290594950292</v>
      </c>
      <c r="S62" s="2"/>
      <c r="T62" s="210">
        <f>C62/C70</f>
        <v>0.61736592436663418</v>
      </c>
      <c r="U62" s="211">
        <f>H62/H70</f>
        <v>0.76576305220883534</v>
      </c>
      <c r="V62" s="211">
        <f>L62/L70</f>
        <v>0.7435925857157496</v>
      </c>
      <c r="W62" s="211">
        <f>M62/M70</f>
        <v>0.75846189033091538</v>
      </c>
      <c r="X62" s="211">
        <f>N62/N70</f>
        <v>0.72767659269774621</v>
      </c>
      <c r="Y62" s="211">
        <f>O62/O70</f>
        <v>0.75330438672552191</v>
      </c>
      <c r="Z62" s="211">
        <f>P62/P70</f>
        <v>0.72732563709809428</v>
      </c>
      <c r="AA62" s="212">
        <f>Q62/Q70</f>
        <v>0.60186774216252681</v>
      </c>
    </row>
    <row r="63" spans="1:27" ht="20.100000000000001" customHeight="1">
      <c r="B63" s="373" t="s">
        <v>75</v>
      </c>
      <c r="C63" s="25">
        <v>255.44300000000001</v>
      </c>
      <c r="D63" s="26"/>
      <c r="E63" s="26">
        <v>235.23999999999998</v>
      </c>
      <c r="F63" s="26">
        <v>2587.29</v>
      </c>
      <c r="G63" s="26">
        <v>336.654</v>
      </c>
      <c r="H63" s="26">
        <v>635.92099999999994</v>
      </c>
      <c r="I63" s="26">
        <v>164.10400000000001</v>
      </c>
      <c r="J63" s="26"/>
      <c r="K63" s="26">
        <v>280.69499999999999</v>
      </c>
      <c r="L63" s="26">
        <v>495.92899999999997</v>
      </c>
      <c r="M63" s="26">
        <v>515.36099999999999</v>
      </c>
      <c r="N63" s="26">
        <v>132.00899999999999</v>
      </c>
      <c r="O63" s="26">
        <v>26.805</v>
      </c>
      <c r="P63" s="26"/>
      <c r="Q63" s="66">
        <v>85.003</v>
      </c>
      <c r="R63" s="416"/>
      <c r="T63" s="213">
        <f>C63/$C$62</f>
        <v>6.6154387101330569E-3</v>
      </c>
      <c r="U63" s="214">
        <f>H63/$H$62</f>
        <v>9.9626724667067935E-3</v>
      </c>
      <c r="V63" s="214">
        <f>L63/L62</f>
        <v>5.205265443147802E-3</v>
      </c>
      <c r="W63" s="214">
        <f>M63/M62</f>
        <v>5.2348748358848193E-3</v>
      </c>
      <c r="X63" s="214">
        <f>N63/N62</f>
        <v>1.4631894610722372E-3</v>
      </c>
      <c r="Y63" s="214">
        <f>O63/$O$62</f>
        <v>2.4612937116190724E-4</v>
      </c>
      <c r="Z63" s="214">
        <f>P63/P62</f>
        <v>0</v>
      </c>
      <c r="AA63" s="219">
        <f>Q63/Q62</f>
        <v>1.4231033171702404E-3</v>
      </c>
    </row>
    <row r="64" spans="1:27" ht="20.100000000000001" customHeight="1">
      <c r="B64" s="373" t="s">
        <v>76</v>
      </c>
      <c r="C64" s="25">
        <v>2593.2739999999999</v>
      </c>
      <c r="D64" s="26">
        <v>1590.1970000000001</v>
      </c>
      <c r="E64" s="26">
        <v>1966.836</v>
      </c>
      <c r="F64" s="26">
        <v>2601.8319999999999</v>
      </c>
      <c r="G64" s="26">
        <v>2216.7539999999999</v>
      </c>
      <c r="H64" s="26">
        <v>2613.3159999999998</v>
      </c>
      <c r="I64" s="26">
        <v>2509.9639999999999</v>
      </c>
      <c r="J64" s="26">
        <v>1027.9770000000001</v>
      </c>
      <c r="K64" s="26">
        <v>1994.4769999999999</v>
      </c>
      <c r="L64" s="26">
        <v>2205.4879999999998</v>
      </c>
      <c r="M64" s="26">
        <v>1611.8920000000001</v>
      </c>
      <c r="N64" s="26">
        <v>1497.2750000000001</v>
      </c>
      <c r="O64" s="26">
        <v>6214.0609999999997</v>
      </c>
      <c r="P64" s="26">
        <v>7125.4609999999993</v>
      </c>
      <c r="Q64" s="66">
        <v>562.11099999999999</v>
      </c>
      <c r="R64" s="208">
        <f t="shared" si="51"/>
        <v>-0.9211123322406789</v>
      </c>
      <c r="T64" s="213">
        <f t="shared" ref="T64:T69" si="56">C64/$C$62</f>
        <v>6.7160365347970361E-2</v>
      </c>
      <c r="U64" s="214">
        <f t="shared" ref="U64:U69" si="57">H64/$H$62</f>
        <v>4.0941581359955612E-2</v>
      </c>
      <c r="V64" s="214">
        <f>L64/L62</f>
        <v>2.3148778296242321E-2</v>
      </c>
      <c r="W64" s="214">
        <f>M64/M62</f>
        <v>1.6373091617262567E-2</v>
      </c>
      <c r="X64" s="214">
        <f>N64/N62</f>
        <v>1.6595815439302882E-2</v>
      </c>
      <c r="Y64" s="214">
        <f t="shared" ref="Y64:Y69" si="58">O64/$O$62</f>
        <v>5.7058866864082534E-2</v>
      </c>
      <c r="Z64" s="214">
        <f>P64/P62</f>
        <v>7.2346116845217676E-2</v>
      </c>
      <c r="AA64" s="219">
        <f>Q64/Q62</f>
        <v>9.4107505466616594E-3</v>
      </c>
    </row>
    <row r="65" spans="1:27" ht="20.100000000000001" customHeight="1">
      <c r="B65" s="373" t="s">
        <v>23</v>
      </c>
      <c r="C65" s="25">
        <v>31039.63</v>
      </c>
      <c r="D65" s="26">
        <v>31746.516</v>
      </c>
      <c r="E65" s="26">
        <v>32446.034</v>
      </c>
      <c r="F65" s="26">
        <v>59757.572999999997</v>
      </c>
      <c r="G65" s="26">
        <v>58597.247000000003</v>
      </c>
      <c r="H65" s="26">
        <v>52031.331999999995</v>
      </c>
      <c r="I65" s="26">
        <v>44743.099000000002</v>
      </c>
      <c r="J65" s="26">
        <v>57402.498999999996</v>
      </c>
      <c r="K65" s="26">
        <v>71351.141000000003</v>
      </c>
      <c r="L65" s="26">
        <v>83268.483999999997</v>
      </c>
      <c r="M65" s="26">
        <v>86137.528999999995</v>
      </c>
      <c r="N65" s="26">
        <v>78852.637000000002</v>
      </c>
      <c r="O65" s="26">
        <v>90736.646999999997</v>
      </c>
      <c r="P65" s="26">
        <v>78265.493000000002</v>
      </c>
      <c r="Q65" s="66">
        <v>47312.786999999997</v>
      </c>
      <c r="R65" s="208">
        <f t="shared" si="51"/>
        <v>-0.39548343482612452</v>
      </c>
      <c r="T65" s="213">
        <f t="shared" si="56"/>
        <v>0.80386140880825596</v>
      </c>
      <c r="U65" s="214">
        <f t="shared" si="57"/>
        <v>0.81515018174031073</v>
      </c>
      <c r="V65" s="214">
        <f>L65/L62</f>
        <v>0.87398511131332435</v>
      </c>
      <c r="W65" s="214">
        <f>M65/M62</f>
        <v>0.87495790909168292</v>
      </c>
      <c r="X65" s="214">
        <f>N65/N62</f>
        <v>0.87400364699493804</v>
      </c>
      <c r="Y65" s="214">
        <f t="shared" si="58"/>
        <v>0.83316373316358727</v>
      </c>
      <c r="Z65" s="214">
        <f>P65/P62</f>
        <v>0.79464395377738595</v>
      </c>
      <c r="AA65" s="219">
        <f>Q65/Q62</f>
        <v>0.79210126847604234</v>
      </c>
    </row>
    <row r="66" spans="1:27" ht="20.100000000000001" customHeight="1">
      <c r="B66" s="373" t="s">
        <v>106</v>
      </c>
      <c r="C66" s="25">
        <v>291.37599999999998</v>
      </c>
      <c r="D66" s="26">
        <v>1394.577</v>
      </c>
      <c r="E66" s="26">
        <v>1890.35</v>
      </c>
      <c r="F66" s="26">
        <v>2428.9570000000003</v>
      </c>
      <c r="G66" s="26">
        <v>1725.221</v>
      </c>
      <c r="H66" s="26">
        <v>1672.6879999999999</v>
      </c>
      <c r="I66" s="26">
        <v>3447.8810000000003</v>
      </c>
      <c r="J66" s="26">
        <v>5540.8450000000003</v>
      </c>
      <c r="K66" s="26">
        <v>2986.1620000000003</v>
      </c>
      <c r="L66" s="26">
        <v>4456.9490000000005</v>
      </c>
      <c r="M66" s="26">
        <v>3865.402</v>
      </c>
      <c r="N66" s="26">
        <v>4533.1469999999999</v>
      </c>
      <c r="O66" s="26">
        <v>3215.6459999999997</v>
      </c>
      <c r="P66" s="26">
        <v>5884.6030000000001</v>
      </c>
      <c r="Q66" s="66">
        <v>4966.5460000000003</v>
      </c>
      <c r="R66" s="208">
        <f t="shared" si="51"/>
        <v>-0.15601001460931174</v>
      </c>
      <c r="T66" s="213">
        <f t="shared" si="56"/>
        <v>7.5460281534578339E-3</v>
      </c>
      <c r="U66" s="214">
        <f t="shared" si="57"/>
        <v>2.6205208953613505E-2</v>
      </c>
      <c r="V66" s="214">
        <f>L66/L62</f>
        <v>4.6780088705383541E-2</v>
      </c>
      <c r="W66" s="214">
        <f>M66/M62</f>
        <v>3.92635369389202E-2</v>
      </c>
      <c r="X66" s="214">
        <f>N66/N62</f>
        <v>5.0245459899637371E-2</v>
      </c>
      <c r="Y66" s="214">
        <f t="shared" si="58"/>
        <v>2.9526764702827914E-2</v>
      </c>
      <c r="Z66" s="214">
        <f>P66/P62</f>
        <v>5.9747457213746379E-2</v>
      </c>
      <c r="AA66" s="219">
        <f>Q66/Q62</f>
        <v>8.3148925184741596E-2</v>
      </c>
    </row>
    <row r="67" spans="1:27" ht="20.100000000000001" customHeight="1">
      <c r="B67" s="373" t="s">
        <v>149</v>
      </c>
      <c r="C67" s="25">
        <v>1448.6849999999999</v>
      </c>
      <c r="D67" s="26">
        <v>28.597999999999999</v>
      </c>
      <c r="E67" s="26">
        <v>25.930999999999997</v>
      </c>
      <c r="F67" s="26">
        <v>29.517999999999997</v>
      </c>
      <c r="G67" s="26">
        <v>638.005</v>
      </c>
      <c r="H67" s="26">
        <v>458.83300000000003</v>
      </c>
      <c r="I67" s="26">
        <v>263.25799999999998</v>
      </c>
      <c r="J67" s="26">
        <v>197.065</v>
      </c>
      <c r="K67" s="26">
        <v>182.34399999999999</v>
      </c>
      <c r="L67" s="26">
        <v>161.26599999999999</v>
      </c>
      <c r="M67" s="26">
        <v>207.65</v>
      </c>
      <c r="N67" s="26">
        <v>952.52499999999998</v>
      </c>
      <c r="O67" s="26">
        <v>502.99900000000002</v>
      </c>
      <c r="P67" s="26">
        <v>223.553</v>
      </c>
      <c r="Q67" s="66">
        <v>226.65799999999999</v>
      </c>
      <c r="R67" s="208">
        <f t="shared" si="51"/>
        <v>1.3889323784516378E-2</v>
      </c>
      <c r="T67" s="213">
        <f t="shared" si="56"/>
        <v>3.7517907430577889E-2</v>
      </c>
      <c r="U67" s="214">
        <f t="shared" si="57"/>
        <v>7.188318825634755E-3</v>
      </c>
      <c r="V67" s="214">
        <f>L67/L62</f>
        <v>1.6926461992637523E-3</v>
      </c>
      <c r="W67" s="214">
        <f>M67/M62</f>
        <v>2.1092433452889968E-3</v>
      </c>
      <c r="X67" s="214">
        <f>N67/N62</f>
        <v>1.055779940313034E-2</v>
      </c>
      <c r="Y67" s="214">
        <f t="shared" si="58"/>
        <v>4.6186468033974325E-3</v>
      </c>
      <c r="Z67" s="214">
        <f>P67/P62</f>
        <v>2.2697747498862104E-3</v>
      </c>
      <c r="AA67" s="219">
        <f>Q67/Q62</f>
        <v>3.7946631491026475E-3</v>
      </c>
    </row>
    <row r="68" spans="1:27" ht="20.100000000000001" customHeight="1">
      <c r="A68" s="2"/>
      <c r="B68" s="373" t="s">
        <v>24</v>
      </c>
      <c r="C68" s="25">
        <v>1.056</v>
      </c>
      <c r="D68" s="26"/>
      <c r="E68" s="26"/>
      <c r="F68" s="26"/>
      <c r="G68" s="26"/>
      <c r="H68" s="26">
        <v>607.89300000000003</v>
      </c>
      <c r="I68" s="26"/>
      <c r="J68" s="26">
        <v>23.472000000000001</v>
      </c>
      <c r="K68" s="26">
        <v>4.2999999999999997E-2</v>
      </c>
      <c r="L68" s="26"/>
      <c r="M68" s="26"/>
      <c r="N68" s="26"/>
      <c r="O68" s="26">
        <v>16.122</v>
      </c>
      <c r="P68" s="26"/>
      <c r="Q68" s="66"/>
      <c r="R68" s="208"/>
      <c r="S68" s="2"/>
      <c r="T68" s="213">
        <f t="shared" si="56"/>
        <v>2.7348188354742576E-5</v>
      </c>
      <c r="U68" s="214">
        <f t="shared" si="57"/>
        <v>9.5235710942142091E-3</v>
      </c>
      <c r="V68" s="214">
        <f>L68/L62</f>
        <v>0</v>
      </c>
      <c r="W68" s="214">
        <f>M68/M62</f>
        <v>0</v>
      </c>
      <c r="X68" s="214">
        <f>N68/N62</f>
        <v>0</v>
      </c>
      <c r="Y68" s="214">
        <f t="shared" si="58"/>
        <v>1.4803572922485612E-4</v>
      </c>
      <c r="Z68" s="214">
        <f>P68/P62</f>
        <v>0</v>
      </c>
      <c r="AA68" s="219">
        <f>Q68/Q62</f>
        <v>0</v>
      </c>
    </row>
    <row r="69" spans="1:27" ht="20.100000000000001" customHeight="1" thickBot="1">
      <c r="B69" s="373" t="s">
        <v>77</v>
      </c>
      <c r="C69" s="25">
        <v>2983.6969999999997</v>
      </c>
      <c r="D69" s="26">
        <v>2909.6510000000003</v>
      </c>
      <c r="E69" s="26">
        <v>3469.2829999999999</v>
      </c>
      <c r="F69" s="26">
        <v>3711.0720000000006</v>
      </c>
      <c r="G69" s="26">
        <v>5338.9009999999998</v>
      </c>
      <c r="H69" s="26">
        <v>5810.38</v>
      </c>
      <c r="I69" s="26">
        <v>6041.6530000000002</v>
      </c>
      <c r="J69" s="26">
        <v>5057.6409999999996</v>
      </c>
      <c r="K69" s="26">
        <v>6951.36</v>
      </c>
      <c r="L69" s="26">
        <v>4686.3720000000003</v>
      </c>
      <c r="M69" s="26">
        <v>6109.7919999999986</v>
      </c>
      <c r="N69" s="26">
        <v>4252.4390000000003</v>
      </c>
      <c r="O69" s="26">
        <v>8193.8610000000008</v>
      </c>
      <c r="P69" s="26">
        <v>6992.1610000000001</v>
      </c>
      <c r="Q69" s="66">
        <v>6577.6250000000009</v>
      </c>
      <c r="R69" s="208">
        <f t="shared" si="51"/>
        <v>-5.9285820220672712E-2</v>
      </c>
      <c r="S69" s="8"/>
      <c r="T69" s="213">
        <f t="shared" si="56"/>
        <v>7.7271503361250327E-2</v>
      </c>
      <c r="U69" s="214">
        <f t="shared" si="57"/>
        <v>9.1028465559564509E-2</v>
      </c>
      <c r="V69" s="214">
        <f>L69/L62</f>
        <v>4.9188110042638067E-2</v>
      </c>
      <c r="W69" s="214">
        <f>M69/M62</f>
        <v>6.20613441709605E-2</v>
      </c>
      <c r="X69" s="214">
        <f>N69/N62</f>
        <v>4.7134088801919299E-2</v>
      </c>
      <c r="Y69" s="214">
        <f t="shared" si="58"/>
        <v>7.5237823365718201E-2</v>
      </c>
      <c r="Z69" s="214">
        <f>P69/P62</f>
        <v>7.0992697413763697E-2</v>
      </c>
      <c r="AA69" s="219">
        <f>Q69/Q62</f>
        <v>0.11012128932628147</v>
      </c>
    </row>
    <row r="70" spans="1:27" ht="20.100000000000001" customHeight="1" thickBot="1">
      <c r="A70" s="387" t="s">
        <v>151</v>
      </c>
      <c r="B70" s="387"/>
      <c r="C70" s="461">
        <f>C45+C54+C62</f>
        <v>62545.014999999992</v>
      </c>
      <c r="D70" s="408">
        <f t="shared" ref="D70:Q70" si="59">D45+D54+D62</f>
        <v>55430.065999999992</v>
      </c>
      <c r="E70" s="408">
        <f t="shared" si="59"/>
        <v>57992.665999999997</v>
      </c>
      <c r="F70" s="408">
        <f t="shared" si="59"/>
        <v>94253.487999999983</v>
      </c>
      <c r="G70" s="408">
        <f t="shared" si="59"/>
        <v>91687.438000000009</v>
      </c>
      <c r="H70" s="408">
        <f t="shared" si="59"/>
        <v>83355.239999999991</v>
      </c>
      <c r="I70" s="408">
        <f t="shared" si="59"/>
        <v>77339.406000000003</v>
      </c>
      <c r="J70" s="408">
        <f t="shared" si="59"/>
        <v>100780.363</v>
      </c>
      <c r="K70" s="408">
        <f t="shared" si="59"/>
        <v>120884.79800000001</v>
      </c>
      <c r="L70" s="408">
        <f t="shared" si="59"/>
        <v>128127.27000000002</v>
      </c>
      <c r="M70" s="408">
        <f t="shared" si="59"/>
        <v>129799.041</v>
      </c>
      <c r="N70" s="408">
        <f t="shared" si="59"/>
        <v>123983.69399999999</v>
      </c>
      <c r="O70" s="408">
        <f t="shared" si="59"/>
        <v>144571.22899999999</v>
      </c>
      <c r="P70" s="408">
        <f t="shared" si="59"/>
        <v>135415.64600000001</v>
      </c>
      <c r="Q70" s="419">
        <f t="shared" si="59"/>
        <v>99242.285000000003</v>
      </c>
      <c r="R70" s="417">
        <f t="shared" si="51"/>
        <v>-0.26712837156202762</v>
      </c>
      <c r="S70" s="8"/>
      <c r="T70" s="323">
        <f t="shared" ref="T70:AA70" si="60">T45+T54+T62</f>
        <v>1</v>
      </c>
      <c r="U70" s="466">
        <f t="shared" si="60"/>
        <v>1</v>
      </c>
      <c r="V70" s="466">
        <f t="shared" si="60"/>
        <v>1</v>
      </c>
      <c r="W70" s="466">
        <f t="shared" si="60"/>
        <v>1</v>
      </c>
      <c r="X70" s="466">
        <f t="shared" ref="X70:Y70" si="61">X45+X54+X62</f>
        <v>1</v>
      </c>
      <c r="Y70" s="466">
        <f t="shared" si="61"/>
        <v>1</v>
      </c>
      <c r="Z70" s="466">
        <f t="shared" si="60"/>
        <v>1</v>
      </c>
      <c r="AA70" s="465">
        <f t="shared" si="60"/>
        <v>1</v>
      </c>
    </row>
    <row r="71" spans="1:27" ht="20.100000000000001" customHeight="1">
      <c r="B71" s="373" t="s">
        <v>75</v>
      </c>
      <c r="C71" s="25">
        <f>C46+C55+C63</f>
        <v>2444.8720000000003</v>
      </c>
      <c r="D71" s="26">
        <f t="shared" ref="D71:Q71" si="62">D46+D55+D63</f>
        <v>858.97600000000011</v>
      </c>
      <c r="E71" s="26">
        <f t="shared" si="62"/>
        <v>1450.847</v>
      </c>
      <c r="F71" s="26">
        <f t="shared" si="62"/>
        <v>4018.6719999999996</v>
      </c>
      <c r="G71" s="26">
        <f t="shared" si="62"/>
        <v>2285.1749999999997</v>
      </c>
      <c r="H71" s="26">
        <f t="shared" si="62"/>
        <v>2181.4900000000002</v>
      </c>
      <c r="I71" s="26">
        <f t="shared" si="62"/>
        <v>1522.385</v>
      </c>
      <c r="J71" s="26">
        <f t="shared" si="62"/>
        <v>2293.0239999999999</v>
      </c>
      <c r="K71" s="26">
        <f t="shared" si="62"/>
        <v>3319.1419999999994</v>
      </c>
      <c r="L71" s="26">
        <f t="shared" si="62"/>
        <v>3365.232</v>
      </c>
      <c r="M71" s="26">
        <f t="shared" si="62"/>
        <v>3922.9049999999993</v>
      </c>
      <c r="N71" s="26">
        <f>N46+N55+N63</f>
        <v>3429.1130000000003</v>
      </c>
      <c r="O71" s="26">
        <f t="shared" ref="O71:P71" si="63">O46+O55+O63</f>
        <v>3079.335</v>
      </c>
      <c r="P71" s="26">
        <f t="shared" si="63"/>
        <v>2420.4840000000008</v>
      </c>
      <c r="Q71" s="66">
        <f t="shared" si="62"/>
        <v>3965.6140000000005</v>
      </c>
      <c r="R71" s="416">
        <f t="shared" si="51"/>
        <v>0.63835579991439695</v>
      </c>
      <c r="S71" s="8"/>
      <c r="T71" s="213">
        <f>C71/$C$70</f>
        <v>3.9089797963914479E-2</v>
      </c>
      <c r="U71" s="214">
        <f>H71/$H$70</f>
        <v>2.6171000167475981E-2</v>
      </c>
      <c r="V71" s="214">
        <f>L71/L70</f>
        <v>2.626476003117837E-2</v>
      </c>
      <c r="W71" s="214">
        <f>M71/M70</f>
        <v>3.0222912047555107E-2</v>
      </c>
      <c r="X71" s="214">
        <f>N71/N70</f>
        <v>2.7657774094067569E-2</v>
      </c>
      <c r="Y71" s="214">
        <f>O71/$O$70</f>
        <v>2.1299777426669039E-2</v>
      </c>
      <c r="Z71" s="214">
        <f>P71/P70</f>
        <v>1.7874478108681775E-2</v>
      </c>
      <c r="AA71" s="219">
        <f>Q71/Q70</f>
        <v>3.9958914690446719E-2</v>
      </c>
    </row>
    <row r="72" spans="1:27" ht="20.100000000000001" customHeight="1">
      <c r="B72" s="373" t="s">
        <v>76</v>
      </c>
      <c r="C72" s="25">
        <f>C47+C56+C64</f>
        <v>7243.3329999999987</v>
      </c>
      <c r="D72" s="26">
        <f t="shared" ref="D72:Q72" si="64">D47+D56+D64</f>
        <v>5149.5410000000002</v>
      </c>
      <c r="E72" s="26">
        <f t="shared" si="64"/>
        <v>4278.2690000000002</v>
      </c>
      <c r="F72" s="26">
        <f t="shared" si="64"/>
        <v>4299.29</v>
      </c>
      <c r="G72" s="26">
        <f t="shared" si="64"/>
        <v>2812.3040000000001</v>
      </c>
      <c r="H72" s="26">
        <f t="shared" si="64"/>
        <v>2868.9749999999999</v>
      </c>
      <c r="I72" s="26">
        <f t="shared" si="64"/>
        <v>2523.2689999999998</v>
      </c>
      <c r="J72" s="26">
        <f t="shared" si="64"/>
        <v>2559.8670000000002</v>
      </c>
      <c r="K72" s="26">
        <f t="shared" si="64"/>
        <v>4710.4220000000005</v>
      </c>
      <c r="L72" s="26">
        <f t="shared" si="64"/>
        <v>3959.9380000000001</v>
      </c>
      <c r="M72" s="26">
        <f t="shared" si="64"/>
        <v>2788.8609999999999</v>
      </c>
      <c r="N72" s="26">
        <f>N47+N56+N64</f>
        <v>2498.011</v>
      </c>
      <c r="O72" s="26">
        <f t="shared" ref="O72:P72" si="65">O47+O56+O64</f>
        <v>8043.9459999999999</v>
      </c>
      <c r="P72" s="26">
        <f t="shared" si="65"/>
        <v>9141.6189999999988</v>
      </c>
      <c r="Q72" s="66">
        <f t="shared" si="64"/>
        <v>3831.1309999999999</v>
      </c>
      <c r="R72" s="208">
        <f t="shared" si="51"/>
        <v>-0.58091329336740027</v>
      </c>
      <c r="T72" s="213">
        <f t="shared" ref="T72:T78" si="66">C72/$C$70</f>
        <v>0.11580991706533286</v>
      </c>
      <c r="U72" s="214">
        <f t="shared" ref="U72:U78" si="67">H72/$H$70</f>
        <v>3.4418652024755733E-2</v>
      </c>
      <c r="V72" s="214">
        <f>L72/L70</f>
        <v>3.0906285601808262E-2</v>
      </c>
      <c r="W72" s="214">
        <f>M72/M70</f>
        <v>2.1485990794030595E-2</v>
      </c>
      <c r="X72" s="214">
        <f>N72/N70</f>
        <v>2.0147899448777516E-2</v>
      </c>
      <c r="Y72" s="214">
        <f t="shared" ref="Y72:Y78" si="68">O72/$O$70</f>
        <v>5.5640019495165255E-2</v>
      </c>
      <c r="Z72" s="214">
        <f>P72/P70</f>
        <v>6.7507849129929923E-2</v>
      </c>
      <c r="AA72" s="219">
        <f>Q72/Q70</f>
        <v>3.8603816911309527E-2</v>
      </c>
    </row>
    <row r="73" spans="1:27" ht="20.100000000000001" customHeight="1">
      <c r="B73" s="373" t="s">
        <v>23</v>
      </c>
      <c r="C73" s="25">
        <f>C48+C57+C65</f>
        <v>42188.408000000003</v>
      </c>
      <c r="D73" s="26">
        <f t="shared" ref="D73:Q73" si="69">D48+D57+D65</f>
        <v>39848.362000000001</v>
      </c>
      <c r="E73" s="26">
        <f t="shared" si="69"/>
        <v>43996.896999999997</v>
      </c>
      <c r="F73" s="26">
        <f t="shared" si="69"/>
        <v>74864.260999999999</v>
      </c>
      <c r="G73" s="26">
        <f t="shared" si="69"/>
        <v>71979.210000000006</v>
      </c>
      <c r="H73" s="26">
        <f t="shared" si="69"/>
        <v>64200.290999999997</v>
      </c>
      <c r="I73" s="26">
        <f t="shared" si="69"/>
        <v>55817.198000000004</v>
      </c>
      <c r="J73" s="26">
        <f t="shared" si="69"/>
        <v>73320.432000000001</v>
      </c>
      <c r="K73" s="26">
        <f t="shared" si="69"/>
        <v>88624.521999999997</v>
      </c>
      <c r="L73" s="26">
        <f t="shared" si="69"/>
        <v>100581.13499999999</v>
      </c>
      <c r="M73" s="26">
        <f t="shared" si="69"/>
        <v>103522.21399999999</v>
      </c>
      <c r="N73" s="26">
        <f>N48+N57+N65</f>
        <v>97063.695000000007</v>
      </c>
      <c r="O73" s="26">
        <f t="shared" ref="O73:P73" si="70">O48+O57+O65</f>
        <v>110468.69099999999</v>
      </c>
      <c r="P73" s="26">
        <f t="shared" si="70"/>
        <v>96551.763999999996</v>
      </c>
      <c r="Q73" s="66">
        <f t="shared" si="69"/>
        <v>67631.223999999987</v>
      </c>
      <c r="R73" s="208">
        <f t="shared" si="51"/>
        <v>-0.29953404062094618</v>
      </c>
      <c r="T73" s="213">
        <f t="shared" si="66"/>
        <v>0.67452870544519028</v>
      </c>
      <c r="U73" s="214">
        <f t="shared" si="67"/>
        <v>0.77020102155545356</v>
      </c>
      <c r="V73" s="214">
        <f>L73/L70</f>
        <v>0.78500958461067638</v>
      </c>
      <c r="W73" s="214">
        <f>M73/M70</f>
        <v>0.79755761831861294</v>
      </c>
      <c r="X73" s="214">
        <f>N73/N70</f>
        <v>0.78287468189163667</v>
      </c>
      <c r="Y73" s="214">
        <f t="shared" si="68"/>
        <v>0.76411255381940479</v>
      </c>
      <c r="Z73" s="214">
        <f>P73/P70</f>
        <v>0.71300301591442383</v>
      </c>
      <c r="AA73" s="219">
        <f>Q73/Q70</f>
        <v>0.68147588500204304</v>
      </c>
    </row>
    <row r="74" spans="1:27" ht="20.100000000000001" customHeight="1">
      <c r="B74" s="373" t="s">
        <v>106</v>
      </c>
      <c r="C74" s="25">
        <f>C58+C66+C49</f>
        <v>597.83899999999994</v>
      </c>
      <c r="D74" s="26">
        <f t="shared" ref="D74:Q74" si="71">D58+D66+D49</f>
        <v>2019.1779999999999</v>
      </c>
      <c r="E74" s="26">
        <f t="shared" si="71"/>
        <v>2257.6689999999999</v>
      </c>
      <c r="F74" s="26">
        <f t="shared" si="71"/>
        <v>3064.2550000000001</v>
      </c>
      <c r="G74" s="26">
        <f t="shared" si="71"/>
        <v>2776.3339999999998</v>
      </c>
      <c r="H74" s="26">
        <f t="shared" si="71"/>
        <v>1812.8229999999999</v>
      </c>
      <c r="I74" s="26">
        <f t="shared" si="71"/>
        <v>3609.6390000000001</v>
      </c>
      <c r="J74" s="26">
        <f t="shared" si="71"/>
        <v>6388.32</v>
      </c>
      <c r="K74" s="26">
        <f t="shared" si="71"/>
        <v>3973.7780000000002</v>
      </c>
      <c r="L74" s="26">
        <f t="shared" si="71"/>
        <v>5701.7070000000003</v>
      </c>
      <c r="M74" s="26">
        <f t="shared" si="71"/>
        <v>4782.6020000000008</v>
      </c>
      <c r="N74" s="26">
        <f>N58+N66+N49</f>
        <v>4558.3399999999992</v>
      </c>
      <c r="O74" s="26">
        <f t="shared" ref="O74:P74" si="72">O58+O66+O49</f>
        <v>3658.9069999999997</v>
      </c>
      <c r="P74" s="26">
        <f t="shared" si="72"/>
        <v>9178.43</v>
      </c>
      <c r="Q74" s="66">
        <f t="shared" si="71"/>
        <v>8739.969000000001</v>
      </c>
      <c r="R74" s="208">
        <f t="shared" si="51"/>
        <v>-4.7770806118257625E-2</v>
      </c>
      <c r="T74" s="213">
        <f t="shared" si="66"/>
        <v>9.5585395574691295E-3</v>
      </c>
      <c r="U74" s="214">
        <f t="shared" si="67"/>
        <v>2.174815884400309E-2</v>
      </c>
      <c r="V74" s="214">
        <f>L74/L70</f>
        <v>4.4500339389108967E-2</v>
      </c>
      <c r="W74" s="214">
        <f>M74/M70</f>
        <v>3.6846204433821673E-2</v>
      </c>
      <c r="X74" s="214">
        <f>N74/N70</f>
        <v>3.6765641133421949E-2</v>
      </c>
      <c r="Y74" s="214">
        <f t="shared" si="68"/>
        <v>2.5308680193899438E-2</v>
      </c>
      <c r="Z74" s="214">
        <f>P74/P70</f>
        <v>6.7779686255752161E-2</v>
      </c>
      <c r="AA74" s="219">
        <f>Q74/Q70</f>
        <v>8.806698676879518E-2</v>
      </c>
    </row>
    <row r="75" spans="1:27" ht="20.100000000000001" customHeight="1">
      <c r="B75" s="373" t="s">
        <v>149</v>
      </c>
      <c r="C75" s="25">
        <f>C50+C59+C67</f>
        <v>1789.4169999999999</v>
      </c>
      <c r="D75" s="26">
        <f t="shared" ref="D75:Q75" si="73">D50+D59+D67</f>
        <v>324.02300000000002</v>
      </c>
      <c r="E75" s="26">
        <f t="shared" si="73"/>
        <v>266.09100000000001</v>
      </c>
      <c r="F75" s="26">
        <f t="shared" si="73"/>
        <v>231.214</v>
      </c>
      <c r="G75" s="26">
        <f t="shared" si="73"/>
        <v>802.077</v>
      </c>
      <c r="H75" s="26">
        <f t="shared" si="73"/>
        <v>817.75299999999993</v>
      </c>
      <c r="I75" s="26">
        <f t="shared" si="73"/>
        <v>564.6</v>
      </c>
      <c r="J75" s="26">
        <f t="shared" si="73"/>
        <v>770.71499999999992</v>
      </c>
      <c r="K75" s="26">
        <f t="shared" si="73"/>
        <v>439.27</v>
      </c>
      <c r="L75" s="26">
        <f t="shared" si="73"/>
        <v>691.66199999999992</v>
      </c>
      <c r="M75" s="26">
        <f t="shared" si="73"/>
        <v>545.71600000000012</v>
      </c>
      <c r="N75" s="26">
        <f>N50+N59+N67</f>
        <v>1545.4670000000001</v>
      </c>
      <c r="O75" s="26">
        <f t="shared" ref="O75:P75" si="74">O50+O59+O67</f>
        <v>1245.96</v>
      </c>
      <c r="P75" s="26">
        <f t="shared" si="74"/>
        <v>1130.9459999999999</v>
      </c>
      <c r="Q75" s="66">
        <f t="shared" si="73"/>
        <v>1702.9679999999996</v>
      </c>
      <c r="R75" s="208">
        <f t="shared" si="51"/>
        <v>0.50579072740873543</v>
      </c>
      <c r="T75" s="213">
        <f t="shared" si="66"/>
        <v>2.8610065886146164E-2</v>
      </c>
      <c r="U75" s="214">
        <f t="shared" si="67"/>
        <v>9.8104570270567282E-3</v>
      </c>
      <c r="V75" s="214">
        <f>L75/L70</f>
        <v>5.3982419199285194E-3</v>
      </c>
      <c r="W75" s="214">
        <f>M75/M70</f>
        <v>4.2043145757910501E-3</v>
      </c>
      <c r="X75" s="214">
        <f>N75/N70</f>
        <v>1.2465082706763038E-2</v>
      </c>
      <c r="Y75" s="214">
        <f t="shared" si="68"/>
        <v>8.6183122922749728E-3</v>
      </c>
      <c r="Z75" s="214">
        <f>P75/P70</f>
        <v>8.3516641791894549E-3</v>
      </c>
      <c r="AA75" s="219">
        <f>Q75/Q70</f>
        <v>1.7159701633230225E-2</v>
      </c>
    </row>
    <row r="76" spans="1:27" ht="20.100000000000001" customHeight="1">
      <c r="B76" s="373" t="s">
        <v>24</v>
      </c>
      <c r="C76" s="25">
        <f>C51+C60+C68</f>
        <v>90.73</v>
      </c>
      <c r="D76" s="26">
        <f t="shared" ref="D76:Q76" si="75">D51+D60+D68</f>
        <v>0.28899999999999998</v>
      </c>
      <c r="E76" s="26">
        <f t="shared" si="75"/>
        <v>0.21099999999999999</v>
      </c>
      <c r="F76" s="26">
        <f t="shared" si="75"/>
        <v>9.6000000000000002E-2</v>
      </c>
      <c r="G76" s="26">
        <f t="shared" si="75"/>
        <v>1.722</v>
      </c>
      <c r="H76" s="26">
        <f t="shared" si="75"/>
        <v>608.01400000000001</v>
      </c>
      <c r="I76" s="26">
        <f t="shared" si="75"/>
        <v>0.13500000000000001</v>
      </c>
      <c r="J76" s="26">
        <f t="shared" si="75"/>
        <v>373</v>
      </c>
      <c r="K76" s="26">
        <f t="shared" si="75"/>
        <v>327.54500000000002</v>
      </c>
      <c r="L76" s="26">
        <f t="shared" si="75"/>
        <v>137.48400000000001</v>
      </c>
      <c r="M76" s="26">
        <f t="shared" si="75"/>
        <v>171.72300000000001</v>
      </c>
      <c r="N76" s="26">
        <f>N51+N60+N68</f>
        <v>205.71</v>
      </c>
      <c r="O76" s="26">
        <f t="shared" ref="O76:P76" si="76">O51+O60+O68</f>
        <v>111.12299999999999</v>
      </c>
      <c r="P76" s="26">
        <f t="shared" si="76"/>
        <v>72.603999999999999</v>
      </c>
      <c r="Q76" s="66">
        <f t="shared" si="75"/>
        <v>15.064</v>
      </c>
      <c r="R76" s="208">
        <f t="shared" si="51"/>
        <v>-0.79251831854994215</v>
      </c>
      <c r="T76" s="213">
        <f t="shared" si="66"/>
        <v>1.4506351945075082E-3</v>
      </c>
      <c r="U76" s="214">
        <f t="shared" si="67"/>
        <v>7.2942504874318652E-3</v>
      </c>
      <c r="V76" s="214">
        <f>L76/L70</f>
        <v>1.073026842763449E-3</v>
      </c>
      <c r="W76" s="214">
        <f>M76/M70</f>
        <v>1.3229912846582589E-3</v>
      </c>
      <c r="X76" s="214">
        <f>N76/N70</f>
        <v>1.6591697937311017E-3</v>
      </c>
      <c r="Y76" s="214">
        <f t="shared" si="68"/>
        <v>7.6863841283385638E-4</v>
      </c>
      <c r="Z76" s="214">
        <f>P76/P70</f>
        <v>5.3615665652106406E-4</v>
      </c>
      <c r="AA76" s="219">
        <f>Q76/Q70</f>
        <v>1.5179013663379475E-4</v>
      </c>
    </row>
    <row r="77" spans="1:27" ht="20.100000000000001" customHeight="1">
      <c r="B77" s="373" t="s">
        <v>25</v>
      </c>
      <c r="C77" s="25">
        <f>C52</f>
        <v>1873.2330000000002</v>
      </c>
      <c r="D77" s="26">
        <f t="shared" ref="D77:Q77" si="77">D52</f>
        <v>1790.4250000000002</v>
      </c>
      <c r="E77" s="26">
        <f t="shared" si="77"/>
        <v>1636.8530000000001</v>
      </c>
      <c r="F77" s="26">
        <f t="shared" si="77"/>
        <v>1599.4890000000003</v>
      </c>
      <c r="G77" s="26">
        <f t="shared" si="77"/>
        <v>3524.2860000000001</v>
      </c>
      <c r="H77" s="26">
        <f t="shared" si="77"/>
        <v>2576.011</v>
      </c>
      <c r="I77" s="26">
        <f t="shared" si="77"/>
        <v>3755.7039999999997</v>
      </c>
      <c r="J77" s="26">
        <f t="shared" si="77"/>
        <v>4171.6790000000001</v>
      </c>
      <c r="K77" s="26">
        <f t="shared" si="77"/>
        <v>4121.9889999999996</v>
      </c>
      <c r="L77" s="26">
        <f t="shared" si="77"/>
        <v>2862.5340000000001</v>
      </c>
      <c r="M77" s="26">
        <f t="shared" si="77"/>
        <v>2379.8070000000002</v>
      </c>
      <c r="N77" s="26">
        <f>N52</f>
        <v>4197.9129999999996</v>
      </c>
      <c r="O77" s="26">
        <f t="shared" ref="O77:P77" si="78">O52</f>
        <v>3549.6920000000005</v>
      </c>
      <c r="P77" s="26">
        <f t="shared" si="78"/>
        <v>3731.6200000000003</v>
      </c>
      <c r="Q77" s="66">
        <f t="shared" si="77"/>
        <v>4172.424</v>
      </c>
      <c r="R77" s="208">
        <f t="shared" si="51"/>
        <v>0.11812671172305851</v>
      </c>
      <c r="T77" s="213">
        <f t="shared" si="66"/>
        <v>2.995015669913902E-2</v>
      </c>
      <c r="U77" s="214">
        <f t="shared" si="67"/>
        <v>3.0904007954388954E-2</v>
      </c>
      <c r="V77" s="214">
        <f>L77/L70</f>
        <v>2.2341332957457063E-2</v>
      </c>
      <c r="W77" s="214">
        <f>M77/M70</f>
        <v>1.8334549944787344E-2</v>
      </c>
      <c r="X77" s="214">
        <f>N77/N70</f>
        <v>3.3858589501293612E-2</v>
      </c>
      <c r="Y77" s="214">
        <f t="shared" si="68"/>
        <v>2.4553239427742575E-2</v>
      </c>
      <c r="Z77" s="214">
        <f>P77/P70</f>
        <v>2.7556786163395033E-2</v>
      </c>
      <c r="AA77" s="219">
        <f>Q77/Q70</f>
        <v>4.2042804637156428E-2</v>
      </c>
    </row>
    <row r="78" spans="1:27" ht="20.100000000000001" customHeight="1" thickBot="1">
      <c r="A78" s="15"/>
      <c r="B78" s="378" t="s">
        <v>77</v>
      </c>
      <c r="C78" s="29">
        <f>C53+C69+C61</f>
        <v>6317.1829999999991</v>
      </c>
      <c r="D78" s="30">
        <f t="shared" ref="D78:Q78" si="79">D53+D69+D61</f>
        <v>5439.2720000000008</v>
      </c>
      <c r="E78" s="30">
        <f t="shared" si="79"/>
        <v>4105.8289999999997</v>
      </c>
      <c r="F78" s="30">
        <f t="shared" si="79"/>
        <v>6176.2110000000011</v>
      </c>
      <c r="G78" s="30">
        <f t="shared" si="79"/>
        <v>7506.33</v>
      </c>
      <c r="H78" s="30">
        <f t="shared" si="79"/>
        <v>8289.8829999999998</v>
      </c>
      <c r="I78" s="30">
        <f t="shared" si="79"/>
        <v>9546.4760000000006</v>
      </c>
      <c r="J78" s="30">
        <f t="shared" si="79"/>
        <v>10903.325999999999</v>
      </c>
      <c r="K78" s="30">
        <f t="shared" si="79"/>
        <v>15368.129999999997</v>
      </c>
      <c r="L78" s="30">
        <f t="shared" si="79"/>
        <v>10827.578000000001</v>
      </c>
      <c r="M78" s="30">
        <f t="shared" si="79"/>
        <v>11685.213</v>
      </c>
      <c r="N78" s="30">
        <f>N53+N69+N61</f>
        <v>10485.445</v>
      </c>
      <c r="O78" s="30">
        <f t="shared" ref="O78:P78" si="80">O53+O69+O61</f>
        <v>14413.575000000001</v>
      </c>
      <c r="P78" s="30">
        <f t="shared" si="80"/>
        <v>13188.179</v>
      </c>
      <c r="Q78" s="381">
        <f t="shared" si="79"/>
        <v>9183.8910000000014</v>
      </c>
      <c r="R78" s="209">
        <f t="shared" si="51"/>
        <v>-0.3036270587470794</v>
      </c>
      <c r="T78" s="303">
        <f t="shared" si="66"/>
        <v>0.10100218218830069</v>
      </c>
      <c r="U78" s="227">
        <f t="shared" si="67"/>
        <v>9.9452451939434167E-2</v>
      </c>
      <c r="V78" s="227">
        <f>L78/L70</f>
        <v>8.4506428647078802E-2</v>
      </c>
      <c r="W78" s="227">
        <f>M78/M70</f>
        <v>9.0025418600742979E-2</v>
      </c>
      <c r="X78" s="227">
        <f>N78/N70</f>
        <v>8.4571161430308739E-2</v>
      </c>
      <c r="Y78" s="227">
        <f t="shared" si="68"/>
        <v>9.9698778932010054E-2</v>
      </c>
      <c r="Z78" s="227">
        <f>P78/P70</f>
        <v>9.7390363592106621E-2</v>
      </c>
      <c r="AA78" s="304">
        <f>Q78/Q70</f>
        <v>9.2540100220384905E-2</v>
      </c>
    </row>
    <row r="79" spans="1:27" ht="20.100000000000001" customHeight="1"/>
    <row r="80" spans="1:27" ht="20.100000000000001" customHeight="1"/>
    <row r="81" spans="1:18" ht="6" customHeight="1">
      <c r="A81" s="562" t="s">
        <v>152</v>
      </c>
      <c r="B81" s="563"/>
      <c r="C81" s="566" t="s">
        <v>155</v>
      </c>
      <c r="D81" s="567"/>
      <c r="E81" s="567"/>
      <c r="F81" s="567"/>
      <c r="G81" s="567"/>
      <c r="H81" s="567"/>
      <c r="I81" s="567"/>
      <c r="J81" s="567"/>
      <c r="K81" s="567"/>
      <c r="L81" s="567"/>
      <c r="M81" s="567"/>
      <c r="N81" s="567"/>
      <c r="O81" s="567"/>
      <c r="P81" s="567"/>
      <c r="Q81" s="568"/>
      <c r="R81" s="556" t="s">
        <v>168</v>
      </c>
    </row>
    <row r="82" spans="1:18" ht="20.100000000000001" customHeight="1">
      <c r="A82" s="562"/>
      <c r="B82" s="563"/>
      <c r="C82" s="569"/>
      <c r="D82" s="570"/>
      <c r="E82" s="570"/>
      <c r="F82" s="570"/>
      <c r="G82" s="570"/>
      <c r="H82" s="570"/>
      <c r="I82" s="570"/>
      <c r="J82" s="570"/>
      <c r="K82" s="570"/>
      <c r="L82" s="570"/>
      <c r="M82" s="570"/>
      <c r="N82" s="570"/>
      <c r="O82" s="570"/>
      <c r="P82" s="570"/>
      <c r="Q82" s="571"/>
      <c r="R82" s="557"/>
    </row>
    <row r="83" spans="1:18" ht="20.100000000000001" customHeight="1" thickBot="1">
      <c r="A83" s="564"/>
      <c r="B83" s="565"/>
      <c r="C83" s="384">
        <v>2010</v>
      </c>
      <c r="D83" s="385">
        <v>2011</v>
      </c>
      <c r="E83" s="385">
        <v>2012</v>
      </c>
      <c r="F83" s="385">
        <v>2013</v>
      </c>
      <c r="G83" s="385">
        <v>2014</v>
      </c>
      <c r="H83" s="386">
        <v>2015</v>
      </c>
      <c r="I83" s="385">
        <v>2016</v>
      </c>
      <c r="J83" s="385">
        <v>2017</v>
      </c>
      <c r="K83" s="385">
        <v>2018</v>
      </c>
      <c r="L83" s="386">
        <v>2019</v>
      </c>
      <c r="M83" s="385">
        <v>2020</v>
      </c>
      <c r="N83" s="385">
        <v>2021</v>
      </c>
      <c r="O83" s="385">
        <v>2022</v>
      </c>
      <c r="P83" s="385">
        <v>2023</v>
      </c>
      <c r="Q83" s="415">
        <v>2024</v>
      </c>
      <c r="R83" s="557"/>
    </row>
    <row r="84" spans="1:18" ht="20.100000000000001" customHeight="1" thickBot="1">
      <c r="A84" s="394" t="s">
        <v>148</v>
      </c>
      <c r="B84" s="394"/>
      <c r="C84" s="395">
        <f>(C45/C6)*10</f>
        <v>0.53108098763735689</v>
      </c>
      <c r="D84" s="396">
        <f t="shared" ref="D84:Q84" si="81">(D45/D6)*10</f>
        <v>0.48559582603400464</v>
      </c>
      <c r="E84" s="396">
        <f t="shared" si="81"/>
        <v>0.61726687209471287</v>
      </c>
      <c r="F84" s="396">
        <f t="shared" si="81"/>
        <v>0.76220977936671264</v>
      </c>
      <c r="G84" s="396">
        <f t="shared" si="81"/>
        <v>0.5868037100327268</v>
      </c>
      <c r="H84" s="396">
        <f t="shared" si="81"/>
        <v>0.51589880667692734</v>
      </c>
      <c r="I84" s="396">
        <f t="shared" si="81"/>
        <v>0.5604242391657257</v>
      </c>
      <c r="J84" s="396">
        <f t="shared" si="81"/>
        <v>0.60405597813173906</v>
      </c>
      <c r="K84" s="396">
        <f t="shared" si="81"/>
        <v>0.76392330023062205</v>
      </c>
      <c r="L84" s="396">
        <f t="shared" si="81"/>
        <v>0.62805357599803968</v>
      </c>
      <c r="M84" s="396">
        <f t="shared" si="81"/>
        <v>0.59759277377262632</v>
      </c>
      <c r="N84" s="396">
        <f t="shared" ref="N84:N90" si="82">(N45/N6)*10</f>
        <v>0.56675846901644433</v>
      </c>
      <c r="O84" s="396">
        <f t="shared" ref="O84:P84" si="83">(O45/O6)*10</f>
        <v>0.61559916006041393</v>
      </c>
      <c r="P84" s="396">
        <f t="shared" si="83"/>
        <v>0.64946974038848282</v>
      </c>
      <c r="Q84" s="397">
        <f t="shared" si="81"/>
        <v>0.67355597480394092</v>
      </c>
      <c r="R84" s="24">
        <f>(Q84-P84)/P84</f>
        <v>3.7085999420159013E-2</v>
      </c>
    </row>
    <row r="85" spans="1:18" ht="20.100000000000001" customHeight="1">
      <c r="A85" s="9"/>
      <c r="B85" s="398" t="s">
        <v>75</v>
      </c>
      <c r="C85" s="52">
        <f t="shared" ref="C85:Q85" si="84">(C46/C7)*10</f>
        <v>0.69001337525338613</v>
      </c>
      <c r="D85" s="56">
        <f t="shared" si="84"/>
        <v>3.7542001013968291</v>
      </c>
      <c r="E85" s="56">
        <f t="shared" si="84"/>
        <v>3.6339930046934321</v>
      </c>
      <c r="F85" s="56">
        <f t="shared" si="84"/>
        <v>2.026775752014907</v>
      </c>
      <c r="G85" s="56">
        <f t="shared" si="84"/>
        <v>1.0362202538592604</v>
      </c>
      <c r="H85" s="56">
        <f t="shared" si="84"/>
        <v>1.0522435513387511</v>
      </c>
      <c r="I85" s="56">
        <f t="shared" si="84"/>
        <v>1.1613100423987119</v>
      </c>
      <c r="J85" s="56">
        <f t="shared" si="84"/>
        <v>1.9395509047990969</v>
      </c>
      <c r="K85" s="56">
        <f t="shared" si="84"/>
        <v>1.1882045616745038</v>
      </c>
      <c r="L85" s="56">
        <f t="shared" si="84"/>
        <v>1.3978749635668537</v>
      </c>
      <c r="M85" s="56">
        <f t="shared" si="84"/>
        <v>1.5183727976251962</v>
      </c>
      <c r="N85" s="56">
        <f t="shared" si="82"/>
        <v>1.4193137566440417</v>
      </c>
      <c r="O85" s="56">
        <f t="shared" ref="O85:P85" si="85">(O46/O7)*10</f>
        <v>2.9186896390534423</v>
      </c>
      <c r="P85" s="56">
        <f t="shared" si="85"/>
        <v>4.0149991033144765</v>
      </c>
      <c r="Q85" s="139">
        <f t="shared" si="84"/>
        <v>0.98993561342351732</v>
      </c>
      <c r="R85" s="416">
        <f t="shared" ref="R85:R117" si="86">(Q85-P85)/P85</f>
        <v>-0.75344063897640667</v>
      </c>
    </row>
    <row r="86" spans="1:18" ht="20.100000000000001" customHeight="1">
      <c r="A86" s="9"/>
      <c r="B86" s="398" t="s">
        <v>76</v>
      </c>
      <c r="C86" s="52">
        <f t="shared" ref="C86:Q86" si="87">(C47/C8)*10</f>
        <v>0.4432272213170334</v>
      </c>
      <c r="D86" s="56">
        <f t="shared" si="87"/>
        <v>0.44741963503438609</v>
      </c>
      <c r="E86" s="56">
        <f t="shared" si="87"/>
        <v>0.62121769184666786</v>
      </c>
      <c r="F86" s="56">
        <f t="shared" si="87"/>
        <v>0.70917060706505985</v>
      </c>
      <c r="G86" s="56">
        <f t="shared" si="87"/>
        <v>0.66782240891521338</v>
      </c>
      <c r="H86" s="56">
        <f t="shared" si="87"/>
        <v>1.2784931664407984</v>
      </c>
      <c r="I86" s="56">
        <f t="shared" si="87"/>
        <v>7.3346196251378171</v>
      </c>
      <c r="J86" s="56">
        <f t="shared" si="87"/>
        <v>2.1675977653631282</v>
      </c>
      <c r="K86" s="56">
        <f t="shared" si="87"/>
        <v>3.8345891639756018</v>
      </c>
      <c r="L86" s="56">
        <f t="shared" si="87"/>
        <v>2.2190466525106167</v>
      </c>
      <c r="M86" s="56">
        <f t="shared" si="87"/>
        <v>2.3503679515617715</v>
      </c>
      <c r="N86" s="56">
        <f t="shared" si="82"/>
        <v>2.0196233113105215</v>
      </c>
      <c r="O86" s="56">
        <f t="shared" ref="O86:P86" si="88">(O47/O8)*10</f>
        <v>5.6342198296641479</v>
      </c>
      <c r="P86" s="56">
        <f t="shared" si="88"/>
        <v>2.3188030361178629</v>
      </c>
      <c r="Q86" s="139">
        <f t="shared" si="87"/>
        <v>1.6444315623441228</v>
      </c>
      <c r="R86" s="208">
        <f t="shared" si="86"/>
        <v>-0.29082740675670837</v>
      </c>
    </row>
    <row r="87" spans="1:18" ht="20.100000000000001" customHeight="1">
      <c r="A87" s="9"/>
      <c r="B87" s="398" t="s">
        <v>23</v>
      </c>
      <c r="C87" s="52">
        <f t="shared" ref="C87:Q87" si="89">(C48/C9)*10</f>
        <v>0.44309655023250616</v>
      </c>
      <c r="D87" s="56">
        <f t="shared" si="89"/>
        <v>0.4127884517306008</v>
      </c>
      <c r="E87" s="56">
        <f t="shared" si="89"/>
        <v>0.52008344667003514</v>
      </c>
      <c r="F87" s="56">
        <f t="shared" si="89"/>
        <v>0.65723561001921504</v>
      </c>
      <c r="G87" s="56">
        <f t="shared" si="89"/>
        <v>0.44189806940004928</v>
      </c>
      <c r="H87" s="56">
        <f t="shared" si="89"/>
        <v>0.41369829743998116</v>
      </c>
      <c r="I87" s="56">
        <f t="shared" si="89"/>
        <v>0.42634878953869387</v>
      </c>
      <c r="J87" s="56">
        <f t="shared" si="89"/>
        <v>0.43401128920272752</v>
      </c>
      <c r="K87" s="56">
        <f t="shared" si="89"/>
        <v>0.60338299468218848</v>
      </c>
      <c r="L87" s="56">
        <f t="shared" si="89"/>
        <v>0.47798039391836433</v>
      </c>
      <c r="M87" s="56">
        <f t="shared" si="89"/>
        <v>0.49714103049193648</v>
      </c>
      <c r="N87" s="56">
        <f t="shared" si="82"/>
        <v>0.43480560537168467</v>
      </c>
      <c r="O87" s="56">
        <f t="shared" ref="O87:P87" si="90">(O48/O9)*10</f>
        <v>0.47785700462805192</v>
      </c>
      <c r="P87" s="56">
        <f t="shared" si="90"/>
        <v>0.4882755760427967</v>
      </c>
      <c r="Q87" s="139">
        <f t="shared" si="89"/>
        <v>0.51038411145957308</v>
      </c>
      <c r="R87" s="208">
        <f t="shared" si="86"/>
        <v>4.5278806685261262E-2</v>
      </c>
    </row>
    <row r="88" spans="1:18" ht="20.100000000000001" customHeight="1">
      <c r="A88" s="9"/>
      <c r="B88" s="398" t="s">
        <v>106</v>
      </c>
      <c r="C88" s="52">
        <f t="shared" ref="C88:Q88" si="91">(C49/C10)*10</f>
        <v>0.27823318301782818</v>
      </c>
      <c r="D88" s="56">
        <f t="shared" si="91"/>
        <v>0.34809492732986647</v>
      </c>
      <c r="E88" s="56">
        <f t="shared" si="91"/>
        <v>0.49519324749349197</v>
      </c>
      <c r="F88" s="56">
        <f t="shared" si="91"/>
        <v>3.9534889509810638</v>
      </c>
      <c r="G88" s="56">
        <f t="shared" si="91"/>
        <v>2.6160234744822026</v>
      </c>
      <c r="H88" s="56">
        <f t="shared" si="91"/>
        <v>0.46669353119838003</v>
      </c>
      <c r="I88" s="56">
        <f t="shared" si="91"/>
        <v>0.63340864682410714</v>
      </c>
      <c r="J88" s="56">
        <f t="shared" si="91"/>
        <v>0.9863245919383743</v>
      </c>
      <c r="K88" s="56">
        <f t="shared" si="91"/>
        <v>0.92326999501230844</v>
      </c>
      <c r="L88" s="56">
        <f t="shared" si="91"/>
        <v>1.0090977613627798</v>
      </c>
      <c r="M88" s="56">
        <f t="shared" si="91"/>
        <v>0.53587899210489365</v>
      </c>
      <c r="N88" s="56">
        <f t="shared" si="82"/>
        <v>0.60110811114861062</v>
      </c>
      <c r="O88" s="56">
        <f t="shared" ref="O88:P88" si="92">(O49/O10)*10</f>
        <v>1.1157953094983304</v>
      </c>
      <c r="P88" s="56">
        <f t="shared" si="92"/>
        <v>0.70182296814985801</v>
      </c>
      <c r="Q88" s="139">
        <f t="shared" si="91"/>
        <v>0.70777490966578882</v>
      </c>
      <c r="R88" s="208">
        <f t="shared" si="86"/>
        <v>8.4806878458556171E-3</v>
      </c>
    </row>
    <row r="89" spans="1:18" ht="20.100000000000001" customHeight="1">
      <c r="A89" s="9"/>
      <c r="B89" s="398" t="s">
        <v>149</v>
      </c>
      <c r="C89" s="52">
        <f t="shared" ref="C89:Q89" si="93">(C50/C11)*10</f>
        <v>2.6007495439383872</v>
      </c>
      <c r="D89" s="56">
        <f t="shared" si="93"/>
        <v>1.6326062568733319</v>
      </c>
      <c r="E89" s="56">
        <f t="shared" si="93"/>
        <v>1.7801761200225337</v>
      </c>
      <c r="F89" s="56">
        <f t="shared" si="93"/>
        <v>1.6742564477168402</v>
      </c>
      <c r="G89" s="56">
        <f t="shared" si="93"/>
        <v>1.6716965368274119</v>
      </c>
      <c r="H89" s="56">
        <f t="shared" si="93"/>
        <v>3.4393146668199845</v>
      </c>
      <c r="I89" s="56">
        <f t="shared" si="93"/>
        <v>2.894374381681442</v>
      </c>
      <c r="J89" s="56">
        <f t="shared" si="93"/>
        <v>6.6469404696579577</v>
      </c>
      <c r="K89" s="56">
        <f t="shared" si="93"/>
        <v>25.791412942512125</v>
      </c>
      <c r="L89" s="56">
        <f t="shared" si="93"/>
        <v>5.3105450758941073</v>
      </c>
      <c r="M89" s="56">
        <f t="shared" si="93"/>
        <v>0.5561155836593159</v>
      </c>
      <c r="N89" s="56">
        <f t="shared" si="82"/>
        <v>1.7546608113066842</v>
      </c>
      <c r="O89" s="56">
        <f t="shared" ref="O89:P89" si="94">(O50/O11)*10</f>
        <v>12.36273087538037</v>
      </c>
      <c r="P89" s="56">
        <f t="shared" si="94"/>
        <v>38.545218979652525</v>
      </c>
      <c r="Q89" s="139">
        <f t="shared" si="93"/>
        <v>15.913866716168553</v>
      </c>
      <c r="R89" s="208">
        <f t="shared" si="86"/>
        <v>-0.58713772713110657</v>
      </c>
    </row>
    <row r="90" spans="1:18" ht="20.100000000000001" customHeight="1">
      <c r="A90" s="9"/>
      <c r="B90" s="398" t="s">
        <v>24</v>
      </c>
      <c r="C90" s="52">
        <f t="shared" ref="C90:L90" si="95">(C51/C12)*10</f>
        <v>0.42495900823626426</v>
      </c>
      <c r="D90" s="56">
        <f t="shared" si="95"/>
        <v>5.7799999999999994</v>
      </c>
      <c r="E90" s="56">
        <f t="shared" si="95"/>
        <v>3.9074074074074074</v>
      </c>
      <c r="F90" s="56">
        <f t="shared" si="95"/>
        <v>8</v>
      </c>
      <c r="G90" s="56">
        <f t="shared" si="95"/>
        <v>6.5475285171102655</v>
      </c>
      <c r="H90" s="56">
        <f t="shared" si="95"/>
        <v>121</v>
      </c>
      <c r="I90" s="56">
        <f t="shared" si="95"/>
        <v>2.2131147540983607</v>
      </c>
      <c r="J90" s="56">
        <f t="shared" si="95"/>
        <v>14.866666666666667</v>
      </c>
      <c r="K90" s="56">
        <f t="shared" si="95"/>
        <v>0.65283540802212991</v>
      </c>
      <c r="L90" s="56">
        <f t="shared" si="95"/>
        <v>27.054545454545451</v>
      </c>
      <c r="M90" s="56"/>
      <c r="N90" s="56">
        <f t="shared" si="82"/>
        <v>1.2569620253164557</v>
      </c>
      <c r="O90" s="56">
        <f t="shared" ref="O90:P90" si="96">(O51/O12)*10</f>
        <v>0.63560998076454167</v>
      </c>
      <c r="P90" s="56">
        <f t="shared" si="96"/>
        <v>3.855</v>
      </c>
      <c r="Q90" s="139"/>
      <c r="R90" s="208"/>
    </row>
    <row r="91" spans="1:18" ht="20.100000000000001" customHeight="1">
      <c r="A91" s="9"/>
      <c r="B91" s="398" t="s">
        <v>25</v>
      </c>
      <c r="C91" s="52">
        <f t="shared" ref="C91:Q91" si="97">(C52/C13)*10</f>
        <v>1.9423737354884469</v>
      </c>
      <c r="D91" s="56">
        <f t="shared" si="97"/>
        <v>2.5145253099224334</v>
      </c>
      <c r="E91" s="56">
        <f t="shared" si="97"/>
        <v>3.1464388417297169</v>
      </c>
      <c r="F91" s="56">
        <f t="shared" si="97"/>
        <v>3.0466341080605415</v>
      </c>
      <c r="G91" s="56">
        <f t="shared" si="97"/>
        <v>3.619407652515767</v>
      </c>
      <c r="H91" s="56">
        <f t="shared" si="97"/>
        <v>3.1098887036431178</v>
      </c>
      <c r="I91" s="56">
        <f t="shared" si="97"/>
        <v>2.7227538229215069</v>
      </c>
      <c r="J91" s="56">
        <f t="shared" si="97"/>
        <v>4.1714287142771429</v>
      </c>
      <c r="K91" s="56">
        <f t="shared" si="97"/>
        <v>4.9515582073917992</v>
      </c>
      <c r="L91" s="56">
        <f t="shared" si="97"/>
        <v>3.7630212133282326</v>
      </c>
      <c r="M91" s="56">
        <f t="shared" si="97"/>
        <v>2.0413982825129766</v>
      </c>
      <c r="N91" s="56">
        <f t="shared" ref="N91:N97" si="98">(N52/N13)*10</f>
        <v>2.138435221848149</v>
      </c>
      <c r="O91" s="56">
        <f t="shared" ref="O91:P91" si="99">(O52/O13)*10</f>
        <v>1.8962992245867181</v>
      </c>
      <c r="P91" s="56">
        <f t="shared" si="99"/>
        <v>2.3094080208734318</v>
      </c>
      <c r="Q91" s="139">
        <f t="shared" si="97"/>
        <v>2.2673641961320699</v>
      </c>
      <c r="R91" s="208">
        <f t="shared" si="86"/>
        <v>-1.8205455407338846E-2</v>
      </c>
    </row>
    <row r="92" spans="1:18" ht="20.100000000000001" customHeight="1" thickBot="1">
      <c r="A92" s="9"/>
      <c r="B92" s="398" t="s">
        <v>77</v>
      </c>
      <c r="C92" s="52">
        <f t="shared" ref="C92:Q92" si="100">(C53/C14)*10</f>
        <v>0.870546444833735</v>
      </c>
      <c r="D92" s="56">
        <f t="shared" si="100"/>
        <v>0.4163199830945471</v>
      </c>
      <c r="E92" s="56">
        <f t="shared" si="100"/>
        <v>0.44437168708720576</v>
      </c>
      <c r="F92" s="56">
        <f t="shared" si="100"/>
        <v>0.71158460812373081</v>
      </c>
      <c r="G92" s="56">
        <f t="shared" si="100"/>
        <v>0.49432956338151207</v>
      </c>
      <c r="H92" s="56">
        <f t="shared" si="100"/>
        <v>0.44841254555328836</v>
      </c>
      <c r="I92" s="56">
        <f t="shared" si="100"/>
        <v>0.4932909743178765</v>
      </c>
      <c r="J92" s="56">
        <f t="shared" si="100"/>
        <v>0.51278480088709433</v>
      </c>
      <c r="K92" s="56">
        <f t="shared" si="100"/>
        <v>0.6682032907628116</v>
      </c>
      <c r="L92" s="56">
        <f t="shared" si="100"/>
        <v>0.61633923634908583</v>
      </c>
      <c r="M92" s="56">
        <f t="shared" si="100"/>
        <v>0.59737519765465175</v>
      </c>
      <c r="N92" s="56">
        <f t="shared" si="98"/>
        <v>0.58125705646599601</v>
      </c>
      <c r="O92" s="56">
        <f t="shared" ref="O92:P92" si="101">(O53/O14)*10</f>
        <v>0.66441868698187934</v>
      </c>
      <c r="P92" s="56">
        <f t="shared" si="101"/>
        <v>0.66072386589306598</v>
      </c>
      <c r="Q92" s="139">
        <f t="shared" si="100"/>
        <v>0.6948539929098001</v>
      </c>
      <c r="R92" s="208">
        <f t="shared" si="86"/>
        <v>5.1655659464642179E-2</v>
      </c>
    </row>
    <row r="93" spans="1:18" ht="20.100000000000001" customHeight="1" thickBot="1">
      <c r="A93" s="399" t="s">
        <v>150</v>
      </c>
      <c r="B93" s="399"/>
      <c r="C93" s="400"/>
      <c r="D93" s="401"/>
      <c r="E93" s="401"/>
      <c r="F93" s="401"/>
      <c r="G93" s="401"/>
      <c r="H93" s="401"/>
      <c r="I93" s="401"/>
      <c r="J93" s="401">
        <f t="shared" ref="J93:Q93" si="102">(J54/J15)*10</f>
        <v>0.37936264406740261</v>
      </c>
      <c r="K93" s="401">
        <f t="shared" si="102"/>
        <v>0.49826674144995697</v>
      </c>
      <c r="L93" s="401">
        <f t="shared" si="102"/>
        <v>0.36053109695629276</v>
      </c>
      <c r="M93" s="401">
        <f t="shared" si="102"/>
        <v>0.44096358105126299</v>
      </c>
      <c r="N93" s="401">
        <f t="shared" si="98"/>
        <v>0.36528409376264454</v>
      </c>
      <c r="O93" s="401">
        <f t="shared" ref="O93:P93" si="103">(O54/O15)*10</f>
        <v>0.49254867870692226</v>
      </c>
      <c r="P93" s="401">
        <f t="shared" si="103"/>
        <v>0.39412593640052124</v>
      </c>
      <c r="Q93" s="402">
        <f t="shared" si="102"/>
        <v>0.4752653155312091</v>
      </c>
      <c r="R93" s="28">
        <f t="shared" si="86"/>
        <v>0.20587170657104858</v>
      </c>
    </row>
    <row r="94" spans="1:18" ht="20.100000000000001" customHeight="1">
      <c r="A94" s="9"/>
      <c r="B94" s="398" t="s">
        <v>75</v>
      </c>
      <c r="C94" s="403"/>
      <c r="D94" s="56"/>
      <c r="E94" s="56"/>
      <c r="F94" s="56"/>
      <c r="G94" s="56"/>
      <c r="H94" s="56"/>
      <c r="I94" s="56"/>
      <c r="J94" s="56">
        <f t="shared" ref="J94:Q94" si="104">(J55/J16)*10</f>
        <v>3.0769773015649227</v>
      </c>
      <c r="K94" s="56"/>
      <c r="L94" s="56">
        <f t="shared" si="104"/>
        <v>0.69760174082133419</v>
      </c>
      <c r="M94" s="56">
        <f t="shared" si="104"/>
        <v>0.70151113772204943</v>
      </c>
      <c r="N94" s="56">
        <f t="shared" si="98"/>
        <v>0.63877766389553203</v>
      </c>
      <c r="O94" s="56">
        <f t="shared" ref="O94:P94" si="105">(O55/O16)*10</f>
        <v>0.76805067011828232</v>
      </c>
      <c r="P94" s="56">
        <f t="shared" si="105"/>
        <v>0.89621614025225704</v>
      </c>
      <c r="Q94" s="139">
        <f t="shared" si="104"/>
        <v>1.0174081237911023</v>
      </c>
      <c r="R94" s="208">
        <f t="shared" si="86"/>
        <v>0.13522628983755361</v>
      </c>
    </row>
    <row r="95" spans="1:18" ht="20.100000000000001" customHeight="1">
      <c r="A95" s="9"/>
      <c r="B95" s="398" t="s">
        <v>76</v>
      </c>
      <c r="C95" s="403"/>
      <c r="D95" s="56"/>
      <c r="E95" s="56"/>
      <c r="F95" s="56"/>
      <c r="G95" s="56"/>
      <c r="H95" s="56"/>
      <c r="I95" s="56"/>
      <c r="J95" s="56">
        <f t="shared" ref="J95:Q95" si="106">(J56/J17)*10</f>
        <v>0.29111779027650503</v>
      </c>
      <c r="K95" s="56">
        <f t="shared" si="106"/>
        <v>0.49329051877428287</v>
      </c>
      <c r="L95" s="56">
        <f t="shared" si="106"/>
        <v>0.25438596339448905</v>
      </c>
      <c r="M95" s="56">
        <f t="shared" si="106"/>
        <v>0.28201113388558052</v>
      </c>
      <c r="N95" s="56">
        <f t="shared" si="98"/>
        <v>0.26019002073945707</v>
      </c>
      <c r="O95" s="56">
        <f t="shared" ref="O95:P95" si="107">(O56/O17)*10</f>
        <v>0.36117290486056913</v>
      </c>
      <c r="P95" s="56">
        <f t="shared" si="107"/>
        <v>0.33963234293058031</v>
      </c>
      <c r="Q95" s="139">
        <f t="shared" si="106"/>
        <v>0.46641744294837895</v>
      </c>
      <c r="R95" s="208">
        <f t="shared" si="86"/>
        <v>0.37330101993175918</v>
      </c>
    </row>
    <row r="96" spans="1:18" ht="20.100000000000001" customHeight="1">
      <c r="A96" s="9"/>
      <c r="B96" s="398" t="s">
        <v>23</v>
      </c>
      <c r="C96" s="403"/>
      <c r="D96" s="56"/>
      <c r="E96" s="56"/>
      <c r="F96" s="56"/>
      <c r="G96" s="56"/>
      <c r="H96" s="56"/>
      <c r="I96" s="56"/>
      <c r="J96" s="56">
        <f t="shared" ref="J96:Q96" si="108">(J57/J18)*10</f>
        <v>0.39877881208297061</v>
      </c>
      <c r="K96" s="56">
        <f t="shared" si="108"/>
        <v>0.48658075585757971</v>
      </c>
      <c r="L96" s="56">
        <f t="shared" si="108"/>
        <v>0.39981427531278652</v>
      </c>
      <c r="M96" s="56">
        <f t="shared" si="108"/>
        <v>0.51322735974937639</v>
      </c>
      <c r="N96" s="56">
        <f t="shared" si="98"/>
        <v>0.54715974214206442</v>
      </c>
      <c r="O96" s="56">
        <f t="shared" ref="O96:P96" si="109">(O57/O18)*10</f>
        <v>0.6697248690463693</v>
      </c>
      <c r="P96" s="56">
        <f t="shared" si="109"/>
        <v>0.66049885489330573</v>
      </c>
      <c r="Q96" s="139">
        <f t="shared" si="108"/>
        <v>0.50560635909259055</v>
      </c>
      <c r="R96" s="208">
        <f t="shared" si="86"/>
        <v>-0.23450834873246809</v>
      </c>
    </row>
    <row r="97" spans="1:18" ht="20.100000000000001" customHeight="1">
      <c r="A97" s="9"/>
      <c r="B97" s="398" t="s">
        <v>106</v>
      </c>
      <c r="C97" s="403"/>
      <c r="D97" s="56"/>
      <c r="E97" s="56"/>
      <c r="F97" s="56"/>
      <c r="G97" s="56"/>
      <c r="H97" s="56"/>
      <c r="I97" s="56"/>
      <c r="J97" s="56">
        <f t="shared" ref="J97:Q98" si="110">(J58/J19)*10</f>
        <v>0.43580552898763969</v>
      </c>
      <c r="K97" s="56">
        <f t="shared" si="110"/>
        <v>0.60095758627315654</v>
      </c>
      <c r="L97" s="56">
        <f t="shared" si="110"/>
        <v>0.49822521535903475</v>
      </c>
      <c r="M97" s="56">
        <f t="shared" si="110"/>
        <v>0.53277125795375702</v>
      </c>
      <c r="N97" s="56">
        <f t="shared" si="98"/>
        <v>0.55978898007033995</v>
      </c>
      <c r="O97" s="56">
        <f t="shared" ref="O97:P98" si="111">(O58/O19)*10</f>
        <v>1.0831622176591376</v>
      </c>
      <c r="P97" s="56">
        <f t="shared" si="111"/>
        <v>1.5646529518837791</v>
      </c>
      <c r="Q97" s="139">
        <f t="shared" si="110"/>
        <v>0.94985169974903028</v>
      </c>
      <c r="R97" s="208">
        <f t="shared" si="86"/>
        <v>-0.39293138545167661</v>
      </c>
    </row>
    <row r="98" spans="1:18" ht="20.100000000000001" customHeight="1">
      <c r="A98" s="9"/>
      <c r="B98" s="398" t="s">
        <v>149</v>
      </c>
      <c r="C98" s="403"/>
      <c r="D98" s="56"/>
      <c r="E98" s="56"/>
      <c r="F98" s="56"/>
      <c r="G98" s="56"/>
      <c r="H98" s="56"/>
      <c r="I98" s="56"/>
      <c r="J98" s="56">
        <f t="shared" ref="J98:K98" si="112">(J59/J20)*10</f>
        <v>0.54184597597790485</v>
      </c>
      <c r="K98" s="56">
        <f t="shared" si="112"/>
        <v>0.73336809176225226</v>
      </c>
      <c r="L98" s="56"/>
      <c r="M98" s="56"/>
      <c r="N98" s="56"/>
      <c r="O98" s="56">
        <f t="shared" si="111"/>
        <v>0.57351719123299061</v>
      </c>
      <c r="P98" s="56"/>
      <c r="Q98" s="139">
        <f t="shared" si="110"/>
        <v>0.73140958782400445</v>
      </c>
      <c r="R98" s="208"/>
    </row>
    <row r="99" spans="1:18" ht="20.100000000000001" customHeight="1">
      <c r="A99" s="9"/>
      <c r="B99" s="398" t="s">
        <v>24</v>
      </c>
      <c r="C99" s="403"/>
      <c r="D99" s="56"/>
      <c r="E99" s="56"/>
      <c r="F99" s="56"/>
      <c r="G99" s="56"/>
      <c r="H99" s="56"/>
      <c r="I99" s="56"/>
      <c r="J99" s="56">
        <f t="shared" ref="J99:Q99" si="113">(J60/J21)*10</f>
        <v>0.42793874425727413</v>
      </c>
      <c r="K99" s="56">
        <f t="shared" si="113"/>
        <v>0.51341722637285236</v>
      </c>
      <c r="L99" s="56">
        <f t="shared" si="113"/>
        <v>0.49268557765460275</v>
      </c>
      <c r="M99" s="56">
        <f t="shared" si="113"/>
        <v>0.49511439156947834</v>
      </c>
      <c r="N99" s="56">
        <f t="shared" si="113"/>
        <v>0.5936468707265864</v>
      </c>
      <c r="O99" s="56">
        <f t="shared" ref="O99:P100" si="114">(O60/O21)*10</f>
        <v>0.53591954022988508</v>
      </c>
      <c r="P99" s="56">
        <f t="shared" si="114"/>
        <v>0.53104600530802037</v>
      </c>
      <c r="Q99" s="139">
        <f t="shared" si="113"/>
        <v>0.52969513695980874</v>
      </c>
      <c r="R99" s="208">
        <f t="shared" si="86"/>
        <v>-2.543787797496175E-3</v>
      </c>
    </row>
    <row r="100" spans="1:18" ht="20.100000000000001" customHeight="1" thickBot="1">
      <c r="A100" s="9"/>
      <c r="B100" s="398" t="s">
        <v>77</v>
      </c>
      <c r="C100" s="403"/>
      <c r="D100" s="56"/>
      <c r="E100" s="56"/>
      <c r="F100" s="56"/>
      <c r="G100" s="56"/>
      <c r="H100" s="56"/>
      <c r="I100" s="56"/>
      <c r="J100" s="56">
        <f t="shared" ref="J100:K100" si="115">(J61/J22)*10</f>
        <v>0.83884523785962628</v>
      </c>
      <c r="K100" s="56">
        <f t="shared" si="115"/>
        <v>0.62105263157894741</v>
      </c>
      <c r="L100" s="56"/>
      <c r="M100" s="56"/>
      <c r="N100" s="56"/>
      <c r="O100" s="56">
        <f t="shared" si="114"/>
        <v>2.2999999999999998</v>
      </c>
      <c r="P100" s="56"/>
      <c r="Q100" s="139"/>
      <c r="R100" s="208"/>
    </row>
    <row r="101" spans="1:18" ht="20.100000000000001" customHeight="1" thickBot="1">
      <c r="A101" s="55" t="s">
        <v>156</v>
      </c>
      <c r="B101" s="55"/>
      <c r="C101" s="54">
        <f t="shared" ref="C101:Q101" si="116">(C62/C23)*10</f>
        <v>0.30296884138561758</v>
      </c>
      <c r="D101" s="160">
        <f t="shared" si="116"/>
        <v>0.31900901258490277</v>
      </c>
      <c r="E101" s="160">
        <f t="shared" si="116"/>
        <v>0.4365434865200099</v>
      </c>
      <c r="F101" s="160">
        <f t="shared" si="116"/>
        <v>0.58713736634468006</v>
      </c>
      <c r="G101" s="160">
        <f t="shared" si="116"/>
        <v>0.37739369062928602</v>
      </c>
      <c r="H101" s="160">
        <f t="shared" si="116"/>
        <v>0.37782537546738076</v>
      </c>
      <c r="I101" s="160">
        <f t="shared" si="116"/>
        <v>0.42231117249495786</v>
      </c>
      <c r="J101" s="160">
        <f t="shared" si="116"/>
        <v>0.47339431553016942</v>
      </c>
      <c r="K101" s="160">
        <f t="shared" si="116"/>
        <v>0.60025806598848941</v>
      </c>
      <c r="L101" s="160">
        <f t="shared" si="116"/>
        <v>0.436106512050213</v>
      </c>
      <c r="M101" s="160">
        <f t="shared" si="116"/>
        <v>0.46793224358340446</v>
      </c>
      <c r="N101" s="160">
        <f t="shared" ref="N101:N106" si="117">(N62/N23)*10</f>
        <v>0.40787217245440549</v>
      </c>
      <c r="O101" s="160">
        <f t="shared" ref="O101:P101" si="118">(O62/O23)*10</f>
        <v>0.48235286218271434</v>
      </c>
      <c r="P101" s="160">
        <f t="shared" si="118"/>
        <v>0.45033056095329527</v>
      </c>
      <c r="Q101" s="100">
        <f t="shared" si="116"/>
        <v>0.48734163324273883</v>
      </c>
      <c r="R101" s="24">
        <f t="shared" si="86"/>
        <v>8.2186454792443131E-2</v>
      </c>
    </row>
    <row r="102" spans="1:18" ht="20.100000000000001" customHeight="1">
      <c r="A102" s="9"/>
      <c r="B102" s="398" t="s">
        <v>75</v>
      </c>
      <c r="C102" s="52">
        <f t="shared" ref="C102:M102" si="119">(C63/C24)*10</f>
        <v>0.31731734343012741</v>
      </c>
      <c r="D102" s="56"/>
      <c r="E102" s="56">
        <f t="shared" si="119"/>
        <v>0.69005775904300082</v>
      </c>
      <c r="F102" s="56">
        <f t="shared" si="119"/>
        <v>0.6614716157707633</v>
      </c>
      <c r="G102" s="56">
        <f t="shared" si="119"/>
        <v>0.6878421036501271</v>
      </c>
      <c r="H102" s="56">
        <f t="shared" si="119"/>
        <v>0.44576734783145089</v>
      </c>
      <c r="I102" s="56">
        <f t="shared" si="119"/>
        <v>0.52722821582095891</v>
      </c>
      <c r="J102" s="56"/>
      <c r="K102" s="56">
        <f t="shared" si="119"/>
        <v>0.81190487209450313</v>
      </c>
      <c r="L102" s="56">
        <f t="shared" si="119"/>
        <v>0.71343756383734747</v>
      </c>
      <c r="M102" s="56">
        <f t="shared" si="119"/>
        <v>0.9751095520286992</v>
      </c>
      <c r="N102" s="56">
        <f t="shared" si="117"/>
        <v>0.65713062567513081</v>
      </c>
      <c r="O102" s="56">
        <f t="shared" ref="O102:Q102" si="120">(O63/O24)*10</f>
        <v>0.41198530654903709</v>
      </c>
      <c r="P102" s="56"/>
      <c r="Q102" s="56">
        <f t="shared" si="120"/>
        <v>5.6405441274054411</v>
      </c>
      <c r="R102" s="416"/>
    </row>
    <row r="103" spans="1:18" ht="20.100000000000001" customHeight="1">
      <c r="A103" s="9"/>
      <c r="B103" s="398" t="s">
        <v>76</v>
      </c>
      <c r="C103" s="52">
        <f t="shared" ref="C103:Q103" si="121">(C64/C25)*10</f>
        <v>0.26564755377565341</v>
      </c>
      <c r="D103" s="56">
        <f t="shared" si="121"/>
        <v>0.30060883706958952</v>
      </c>
      <c r="E103" s="56">
        <f t="shared" si="121"/>
        <v>0.37285736059431634</v>
      </c>
      <c r="F103" s="56">
        <f t="shared" si="121"/>
        <v>0.5608495284959919</v>
      </c>
      <c r="G103" s="56">
        <f t="shared" si="121"/>
        <v>0.32562360461705303</v>
      </c>
      <c r="H103" s="56">
        <f t="shared" si="121"/>
        <v>0.34049010053210615</v>
      </c>
      <c r="I103" s="56">
        <f t="shared" si="121"/>
        <v>0.37233087962281003</v>
      </c>
      <c r="J103" s="56">
        <f t="shared" si="121"/>
        <v>0.68604795502414584</v>
      </c>
      <c r="K103" s="56">
        <f t="shared" si="121"/>
        <v>0.65618610172268532</v>
      </c>
      <c r="L103" s="56">
        <f t="shared" si="121"/>
        <v>0.50094238097812283</v>
      </c>
      <c r="M103" s="56">
        <f t="shared" si="121"/>
        <v>0.45653157203811678</v>
      </c>
      <c r="N103" s="56">
        <f t="shared" si="117"/>
        <v>0.43325671952662453</v>
      </c>
      <c r="O103" s="56">
        <f t="shared" ref="O103:P103" si="122">(O64/O25)*10</f>
        <v>0.44521948302601255</v>
      </c>
      <c r="P103" s="56">
        <f t="shared" si="122"/>
        <v>0.46482649035584944</v>
      </c>
      <c r="Q103" s="139">
        <f t="shared" si="121"/>
        <v>0.45334968941193926</v>
      </c>
      <c r="R103" s="208">
        <f t="shared" si="86"/>
        <v>-2.4690505343454239E-2</v>
      </c>
    </row>
    <row r="104" spans="1:18" ht="20.100000000000001" customHeight="1">
      <c r="A104" s="9"/>
      <c r="B104" s="398" t="s">
        <v>23</v>
      </c>
      <c r="C104" s="52">
        <f t="shared" ref="C104:Q104" si="123">(C65/C26)*10</f>
        <v>0.29251226398671981</v>
      </c>
      <c r="D104" s="56">
        <f t="shared" si="123"/>
        <v>0.30140137112324444</v>
      </c>
      <c r="E104" s="56">
        <f t="shared" si="123"/>
        <v>0.42016975353066988</v>
      </c>
      <c r="F104" s="56">
        <f t="shared" si="123"/>
        <v>0.56885495983517154</v>
      </c>
      <c r="G104" s="56">
        <f t="shared" si="123"/>
        <v>0.3587569953018197</v>
      </c>
      <c r="H104" s="56">
        <f t="shared" si="123"/>
        <v>0.35747954830307227</v>
      </c>
      <c r="I104" s="56">
        <f t="shared" si="123"/>
        <v>0.4009642423545004</v>
      </c>
      <c r="J104" s="56">
        <f t="shared" si="123"/>
        <v>0.44845283670984476</v>
      </c>
      <c r="K104" s="56">
        <f t="shared" si="123"/>
        <v>0.58067516605803093</v>
      </c>
      <c r="L104" s="56">
        <f t="shared" si="123"/>
        <v>0.42001531744608789</v>
      </c>
      <c r="M104" s="56">
        <f t="shared" si="123"/>
        <v>0.45392464206878208</v>
      </c>
      <c r="N104" s="56">
        <f t="shared" si="117"/>
        <v>0.39322919865287231</v>
      </c>
      <c r="O104" s="56">
        <f t="shared" ref="O104:P104" si="124">(O65/O26)*10</f>
        <v>0.45981963843158269</v>
      </c>
      <c r="P104" s="56">
        <f t="shared" si="124"/>
        <v>0.43054664330809744</v>
      </c>
      <c r="Q104" s="139">
        <f t="shared" si="123"/>
        <v>0.45964692665632018</v>
      </c>
      <c r="R104" s="208">
        <f t="shared" si="86"/>
        <v>6.7589153929133491E-2</v>
      </c>
    </row>
    <row r="105" spans="1:18" ht="20.100000000000001" customHeight="1">
      <c r="A105" s="9"/>
      <c r="B105" s="398" t="s">
        <v>106</v>
      </c>
      <c r="C105" s="52">
        <f t="shared" ref="C105:Q105" si="125">(C66/C27)*10</f>
        <v>0.35921744801458683</v>
      </c>
      <c r="D105" s="56">
        <f t="shared" si="125"/>
        <v>0.32607863053133967</v>
      </c>
      <c r="E105" s="56">
        <f t="shared" si="125"/>
        <v>0.41005796582094667</v>
      </c>
      <c r="F105" s="56">
        <f t="shared" si="125"/>
        <v>0.67579116820737184</v>
      </c>
      <c r="G105" s="56">
        <f t="shared" si="125"/>
        <v>0.56081312362151103</v>
      </c>
      <c r="H105" s="56">
        <f t="shared" si="125"/>
        <v>0.58545327015465431</v>
      </c>
      <c r="I105" s="56">
        <f t="shared" si="125"/>
        <v>0.51826449356836823</v>
      </c>
      <c r="J105" s="56">
        <f t="shared" si="125"/>
        <v>0.55533210911634079</v>
      </c>
      <c r="K105" s="56">
        <f t="shared" si="125"/>
        <v>0.67046200318957361</v>
      </c>
      <c r="L105" s="56">
        <f t="shared" si="125"/>
        <v>0.49048382265257839</v>
      </c>
      <c r="M105" s="56">
        <f t="shared" si="125"/>
        <v>0.43613995465970179</v>
      </c>
      <c r="N105" s="56">
        <f t="shared" si="117"/>
        <v>0.36214568313655765</v>
      </c>
      <c r="O105" s="56">
        <f t="shared" ref="O105:P105" si="126">(O66/O27)*10</f>
        <v>0.46463783302349243</v>
      </c>
      <c r="P105" s="56">
        <f t="shared" si="126"/>
        <v>0.3718129578196655</v>
      </c>
      <c r="Q105" s="139">
        <f t="shared" si="125"/>
        <v>0.34783862650363617</v>
      </c>
      <c r="R105" s="208">
        <f t="shared" si="86"/>
        <v>-6.4479547610756527E-2</v>
      </c>
    </row>
    <row r="106" spans="1:18" ht="20.100000000000001" customHeight="1">
      <c r="A106" s="9"/>
      <c r="B106" s="398" t="s">
        <v>149</v>
      </c>
      <c r="C106" s="52">
        <f t="shared" ref="C106:Q107" si="127">(C67/C28)*10</f>
        <v>0.32598386287789105</v>
      </c>
      <c r="D106" s="56">
        <f t="shared" si="127"/>
        <v>6.9615384615384617</v>
      </c>
      <c r="E106" s="56">
        <f t="shared" si="127"/>
        <v>6.1028477288773821</v>
      </c>
      <c r="F106" s="56">
        <f t="shared" si="127"/>
        <v>1.5602304561551874</v>
      </c>
      <c r="G106" s="56">
        <f t="shared" si="127"/>
        <v>0.42867806932436026</v>
      </c>
      <c r="H106" s="56">
        <f t="shared" si="127"/>
        <v>0.43351199772488713</v>
      </c>
      <c r="I106" s="56">
        <f t="shared" si="127"/>
        <v>0.41556772798307784</v>
      </c>
      <c r="J106" s="56">
        <f t="shared" si="127"/>
        <v>0.45441129335371744</v>
      </c>
      <c r="K106" s="56">
        <f t="shared" si="127"/>
        <v>0.60436442700323478</v>
      </c>
      <c r="L106" s="56">
        <f t="shared" si="127"/>
        <v>0.55682697088558641</v>
      </c>
      <c r="M106" s="56">
        <f t="shared" si="127"/>
        <v>0.81545216066351456</v>
      </c>
      <c r="N106" s="56">
        <f t="shared" si="117"/>
        <v>1.4886855056631079</v>
      </c>
      <c r="O106" s="56">
        <f t="shared" ref="O106:P107" si="128">(O67/O28)*10</f>
        <v>2.1527607178165913</v>
      </c>
      <c r="P106" s="56">
        <f t="shared" si="128"/>
        <v>2.3283860350789483</v>
      </c>
      <c r="Q106" s="139">
        <f t="shared" si="127"/>
        <v>1.9895893681641823</v>
      </c>
      <c r="R106" s="208">
        <f t="shared" si="86"/>
        <v>-0.1455070859430225</v>
      </c>
    </row>
    <row r="107" spans="1:18" ht="20.100000000000001" customHeight="1">
      <c r="A107" s="404"/>
      <c r="B107" s="398" t="s">
        <v>24</v>
      </c>
      <c r="C107" s="52">
        <f t="shared" si="127"/>
        <v>2.5384615384615383</v>
      </c>
      <c r="D107" s="56"/>
      <c r="E107" s="56"/>
      <c r="F107" s="56"/>
      <c r="G107" s="56"/>
      <c r="H107" s="56">
        <f t="shared" si="127"/>
        <v>0.40436350429345991</v>
      </c>
      <c r="I107" s="56"/>
      <c r="J107" s="56">
        <f t="shared" si="127"/>
        <v>0.46859652625274506</v>
      </c>
      <c r="K107" s="56">
        <f t="shared" si="127"/>
        <v>8.5999999999999979</v>
      </c>
      <c r="L107" s="56"/>
      <c r="M107" s="56"/>
      <c r="N107" s="56"/>
      <c r="O107" s="56">
        <f t="shared" si="128"/>
        <v>0.61114480667172089</v>
      </c>
      <c r="P107" s="56"/>
      <c r="Q107" s="139"/>
      <c r="R107" s="208"/>
    </row>
    <row r="108" spans="1:18" ht="20.100000000000001" customHeight="1" thickBot="1">
      <c r="A108" s="9"/>
      <c r="B108" s="398" t="s">
        <v>77</v>
      </c>
      <c r="C108" s="52">
        <f t="shared" ref="C108:Q108" si="129">(C69/C30)*10</f>
        <v>0.54124569535366662</v>
      </c>
      <c r="D108" s="56">
        <f t="shared" si="129"/>
        <v>0.91427961835716609</v>
      </c>
      <c r="E108" s="56">
        <f t="shared" si="129"/>
        <v>0.81541049478617023</v>
      </c>
      <c r="F108" s="56">
        <f t="shared" si="129"/>
        <v>0.9488454148337635</v>
      </c>
      <c r="G108" s="56">
        <f t="shared" si="129"/>
        <v>0.73670315155833732</v>
      </c>
      <c r="H108" s="56">
        <f t="shared" si="129"/>
        <v>0.65503272356518316</v>
      </c>
      <c r="I108" s="56">
        <f t="shared" si="129"/>
        <v>0.63956164751311939</v>
      </c>
      <c r="J108" s="56">
        <f t="shared" si="129"/>
        <v>0.80000420751728307</v>
      </c>
      <c r="K108" s="56">
        <f t="shared" si="129"/>
        <v>0.81780407624395712</v>
      </c>
      <c r="L108" s="56">
        <f t="shared" si="129"/>
        <v>0.81633146488511732</v>
      </c>
      <c r="M108" s="56">
        <f t="shared" si="129"/>
        <v>0.82007922959859303</v>
      </c>
      <c r="N108" s="56">
        <f t="shared" si="129"/>
        <v>1.1025601801664924</v>
      </c>
      <c r="O108" s="56">
        <f t="shared" ref="O108:P108" si="130">(O69/O30)*10</f>
        <v>1.1306622903930577</v>
      </c>
      <c r="P108" s="56">
        <f t="shared" si="130"/>
        <v>1.2320851768517811</v>
      </c>
      <c r="Q108" s="139">
        <f t="shared" si="129"/>
        <v>1.6508876348544386</v>
      </c>
      <c r="R108" s="208">
        <f t="shared" si="86"/>
        <v>0.3399135594446317</v>
      </c>
    </row>
    <row r="109" spans="1:18" ht="20.100000000000001" customHeight="1" thickBot="1">
      <c r="A109" s="405" t="s">
        <v>151</v>
      </c>
      <c r="B109" s="405"/>
      <c r="C109" s="411">
        <f t="shared" ref="C109:Q109" si="131">(C70/C31)*10</f>
        <v>0.36255496891682437</v>
      </c>
      <c r="D109" s="412">
        <f t="shared" si="131"/>
        <v>0.35840481635496141</v>
      </c>
      <c r="E109" s="412">
        <f t="shared" si="131"/>
        <v>0.48007010505949355</v>
      </c>
      <c r="F109" s="412">
        <f t="shared" si="131"/>
        <v>0.62222078865510544</v>
      </c>
      <c r="G109" s="412">
        <f t="shared" si="131"/>
        <v>0.41420716890443043</v>
      </c>
      <c r="H109" s="413">
        <f t="shared" si="131"/>
        <v>0.40309559698286013</v>
      </c>
      <c r="I109" s="412">
        <f t="shared" si="131"/>
        <v>0.4513175316907988</v>
      </c>
      <c r="J109" s="412">
        <f t="shared" si="131"/>
        <v>0.49281924409282002</v>
      </c>
      <c r="K109" s="412">
        <f t="shared" si="131"/>
        <v>0.62707613396534856</v>
      </c>
      <c r="L109" s="413">
        <f t="shared" si="131"/>
        <v>0.46259397445891792</v>
      </c>
      <c r="M109" s="412">
        <f t="shared" si="131"/>
        <v>0.49025219968118106</v>
      </c>
      <c r="N109" s="412">
        <f t="shared" ref="N109" si="132">(N70/N31)*10</f>
        <v>0.43865388330485117</v>
      </c>
      <c r="O109" s="412">
        <f t="shared" ref="O109:P109" si="133">(O70/O31)*10</f>
        <v>0.50689910570602548</v>
      </c>
      <c r="P109" s="412">
        <f t="shared" si="133"/>
        <v>0.48714560142194974</v>
      </c>
      <c r="Q109" s="418">
        <f t="shared" si="131"/>
        <v>0.54269176738756231</v>
      </c>
      <c r="R109" s="417">
        <f t="shared" si="86"/>
        <v>0.1140237452693333</v>
      </c>
    </row>
    <row r="110" spans="1:18" ht="20.100000000000001" customHeight="1">
      <c r="A110" s="9"/>
      <c r="B110" s="398" t="s">
        <v>75</v>
      </c>
      <c r="C110" s="52">
        <f t="shared" ref="C110:Q110" si="134">(C71/C32)*10</f>
        <v>0.61459334665985599</v>
      </c>
      <c r="D110" s="56">
        <f t="shared" si="134"/>
        <v>3.7542001013968291</v>
      </c>
      <c r="E110" s="56">
        <f t="shared" si="134"/>
        <v>2.1481013726497573</v>
      </c>
      <c r="F110" s="56">
        <f t="shared" si="134"/>
        <v>0.87028491326001012</v>
      </c>
      <c r="G110" s="56">
        <f t="shared" si="134"/>
        <v>0.96427111117299957</v>
      </c>
      <c r="H110" s="56">
        <f t="shared" si="134"/>
        <v>0.75343094997319904</v>
      </c>
      <c r="I110" s="56">
        <f t="shared" si="134"/>
        <v>1.0280348903245322</v>
      </c>
      <c r="J110" s="56">
        <f t="shared" si="134"/>
        <v>1.9602416209737679</v>
      </c>
      <c r="K110" s="56">
        <f t="shared" si="134"/>
        <v>1.1433887296802263</v>
      </c>
      <c r="L110" s="56">
        <f t="shared" si="134"/>
        <v>1.1521350174913882</v>
      </c>
      <c r="M110" s="56">
        <f t="shared" si="134"/>
        <v>1.1568902697067593</v>
      </c>
      <c r="N110" s="56">
        <f t="shared" ref="N110:N117" si="135">(N71/N32)*10</f>
        <v>1.188151790138215</v>
      </c>
      <c r="O110" s="56">
        <f t="shared" ref="O110:P110" si="136">(O71/O32)*10</f>
        <v>1.4673142350687594</v>
      </c>
      <c r="P110" s="56">
        <f t="shared" si="136"/>
        <v>3.1042312985019311</v>
      </c>
      <c r="Q110" s="139">
        <f t="shared" si="134"/>
        <v>1.0078411369839242</v>
      </c>
      <c r="R110" s="416">
        <f t="shared" si="86"/>
        <v>-0.67533310502013899</v>
      </c>
    </row>
    <row r="111" spans="1:18" ht="20.100000000000001" customHeight="1">
      <c r="A111" s="9"/>
      <c r="B111" s="398" t="s">
        <v>76</v>
      </c>
      <c r="C111" s="52">
        <f t="shared" ref="C111:Q111" si="137">(C72/C33)*10</f>
        <v>0.35763450880543757</v>
      </c>
      <c r="D111" s="56">
        <f t="shared" si="137"/>
        <v>0.38878571097993225</v>
      </c>
      <c r="E111" s="56">
        <f t="shared" si="137"/>
        <v>0.47558273007341395</v>
      </c>
      <c r="F111" s="56">
        <f t="shared" si="137"/>
        <v>0.61133085528077291</v>
      </c>
      <c r="G111" s="56">
        <f t="shared" si="137"/>
        <v>0.36525809864487274</v>
      </c>
      <c r="H111" s="56">
        <f t="shared" si="137"/>
        <v>0.36430831799707658</v>
      </c>
      <c r="I111" s="56">
        <f t="shared" si="137"/>
        <v>0.37420386345432383</v>
      </c>
      <c r="J111" s="56">
        <f t="shared" si="137"/>
        <v>0.40059682638843358</v>
      </c>
      <c r="K111" s="56">
        <f t="shared" si="137"/>
        <v>0.56114871026580238</v>
      </c>
      <c r="L111" s="56">
        <f t="shared" si="137"/>
        <v>0.38408050608636501</v>
      </c>
      <c r="M111" s="56">
        <f t="shared" si="137"/>
        <v>0.40221156719474521</v>
      </c>
      <c r="N111" s="56">
        <f t="shared" si="135"/>
        <v>0.3520154344982907</v>
      </c>
      <c r="O111" s="56">
        <f t="shared" ref="O111:P111" si="138">(O72/O33)*10</f>
        <v>0.43107069537196629</v>
      </c>
      <c r="P111" s="56">
        <f t="shared" si="138"/>
        <v>0.44122008083901909</v>
      </c>
      <c r="Q111" s="139">
        <f t="shared" si="137"/>
        <v>0.5675815216827691</v>
      </c>
      <c r="R111" s="208">
        <f t="shared" si="86"/>
        <v>0.28639095619461047</v>
      </c>
    </row>
    <row r="112" spans="1:18" ht="20.100000000000001" customHeight="1">
      <c r="A112" s="9"/>
      <c r="B112" s="398" t="s">
        <v>23</v>
      </c>
      <c r="C112" s="52">
        <f t="shared" ref="C112:Q112" si="139">(C73/C34)*10</f>
        <v>0.32137427047991973</v>
      </c>
      <c r="D112" s="56">
        <f t="shared" si="139"/>
        <v>0.31889707111130405</v>
      </c>
      <c r="E112" s="56">
        <f t="shared" si="139"/>
        <v>0.4424872312058773</v>
      </c>
      <c r="F112" s="56">
        <f t="shared" si="139"/>
        <v>0.58472141180423953</v>
      </c>
      <c r="G112" s="56">
        <f t="shared" si="139"/>
        <v>0.37176078235730603</v>
      </c>
      <c r="H112" s="56">
        <f t="shared" si="139"/>
        <v>0.36693099466980272</v>
      </c>
      <c r="I112" s="56">
        <f t="shared" si="139"/>
        <v>0.40575728265114741</v>
      </c>
      <c r="J112" s="56">
        <f t="shared" si="139"/>
        <v>0.44320604051697804</v>
      </c>
      <c r="K112" s="56">
        <f t="shared" si="139"/>
        <v>0.58015400568176279</v>
      </c>
      <c r="L112" s="56">
        <f t="shared" si="139"/>
        <v>0.4269646947353406</v>
      </c>
      <c r="M112" s="56">
        <f t="shared" si="139"/>
        <v>0.46072480475457117</v>
      </c>
      <c r="N112" s="56">
        <f t="shared" si="135"/>
        <v>0.40069445971003598</v>
      </c>
      <c r="O112" s="56">
        <f t="shared" ref="O112:P112" si="140">(O73/O34)*10</f>
        <v>0.46395988943419647</v>
      </c>
      <c r="P112" s="56">
        <f t="shared" si="140"/>
        <v>0.44073213513746123</v>
      </c>
      <c r="Q112" s="139">
        <f t="shared" si="139"/>
        <v>0.47377913903510005</v>
      </c>
      <c r="R112" s="208">
        <f t="shared" si="86"/>
        <v>7.4982061127291499E-2</v>
      </c>
    </row>
    <row r="113" spans="1:18" ht="20.100000000000001" customHeight="1">
      <c r="A113" s="9"/>
      <c r="B113" s="398" t="s">
        <v>106</v>
      </c>
      <c r="C113" s="52">
        <f t="shared" ref="C113:Q113" si="141">(C74/C35)*10</f>
        <v>0.31257888468170592</v>
      </c>
      <c r="D113" s="56">
        <f t="shared" si="141"/>
        <v>0.33258558959064277</v>
      </c>
      <c r="E113" s="56">
        <f t="shared" si="141"/>
        <v>0.42185802825891522</v>
      </c>
      <c r="F113" s="56">
        <f t="shared" si="141"/>
        <v>0.81606073074500629</v>
      </c>
      <c r="G113" s="56">
        <f t="shared" si="141"/>
        <v>0.7982368448366528</v>
      </c>
      <c r="H113" s="56">
        <f t="shared" si="141"/>
        <v>0.57415893181442434</v>
      </c>
      <c r="I113" s="56">
        <f t="shared" si="141"/>
        <v>0.52252110233737947</v>
      </c>
      <c r="J113" s="56">
        <f t="shared" si="141"/>
        <v>0.56422513150830189</v>
      </c>
      <c r="K113" s="56">
        <f t="shared" si="141"/>
        <v>0.68153679869735861</v>
      </c>
      <c r="L113" s="56">
        <f t="shared" si="141"/>
        <v>0.51640868303131726</v>
      </c>
      <c r="M113" s="56">
        <f t="shared" si="141"/>
        <v>0.45194950747295459</v>
      </c>
      <c r="N113" s="56">
        <f t="shared" si="135"/>
        <v>0.36292955137673638</v>
      </c>
      <c r="O113" s="56">
        <f t="shared" ref="O113:P113" si="142">(O74/O35)*10</f>
        <v>0.49996659061533799</v>
      </c>
      <c r="P113" s="56">
        <f t="shared" si="142"/>
        <v>0.44807295914598888</v>
      </c>
      <c r="Q113" s="139">
        <f t="shared" si="141"/>
        <v>0.44586678493911763</v>
      </c>
      <c r="R113" s="208">
        <f t="shared" si="86"/>
        <v>-4.9236941481051143E-3</v>
      </c>
    </row>
    <row r="114" spans="1:18" ht="20.100000000000001" customHeight="1">
      <c r="A114" s="9"/>
      <c r="B114" s="398" t="s">
        <v>149</v>
      </c>
      <c r="C114" s="52">
        <f t="shared" ref="C114:Q114" si="143">(C75/C36)*10</f>
        <v>0.39112495333386377</v>
      </c>
      <c r="D114" s="56">
        <f t="shared" si="143"/>
        <v>1.7508983524351431</v>
      </c>
      <c r="E114" s="56">
        <f t="shared" si="143"/>
        <v>1.9121639586941366</v>
      </c>
      <c r="F114" s="56">
        <f t="shared" si="143"/>
        <v>1.6587798088788133</v>
      </c>
      <c r="G114" s="56">
        <f t="shared" si="143"/>
        <v>0.50557816011169554</v>
      </c>
      <c r="H114" s="56">
        <f t="shared" si="143"/>
        <v>0.70328191288538455</v>
      </c>
      <c r="I114" s="56">
        <f t="shared" si="143"/>
        <v>0.76545241817075049</v>
      </c>
      <c r="J114" s="56">
        <f t="shared" si="143"/>
        <v>1.1144392774721938</v>
      </c>
      <c r="K114" s="56">
        <f t="shared" si="143"/>
        <v>1.3684807362200186</v>
      </c>
      <c r="L114" s="56">
        <f t="shared" si="143"/>
        <v>1.7758054080699988</v>
      </c>
      <c r="M114" s="56">
        <f t="shared" si="143"/>
        <v>0.63267752594052529</v>
      </c>
      <c r="N114" s="56">
        <f t="shared" si="135"/>
        <v>1.5806086726183233</v>
      </c>
      <c r="O114" s="56">
        <f t="shared" ref="O114:P114" si="144">(O75/O36)*10</f>
        <v>3.3932019401241309</v>
      </c>
      <c r="P114" s="56">
        <f t="shared" si="144"/>
        <v>9.4597877092168332</v>
      </c>
      <c r="Q114" s="139">
        <f t="shared" si="143"/>
        <v>7.3597939391843976</v>
      </c>
      <c r="R114" s="208">
        <f t="shared" si="86"/>
        <v>-0.22199163814071385</v>
      </c>
    </row>
    <row r="115" spans="1:18" ht="20.100000000000001" customHeight="1">
      <c r="A115" s="9"/>
      <c r="B115" s="398" t="s">
        <v>24</v>
      </c>
      <c r="C115" s="52">
        <f t="shared" ref="C115:Q115" si="145">(C76/C37)*10</f>
        <v>0.42911736050020349</v>
      </c>
      <c r="D115" s="56">
        <f t="shared" si="145"/>
        <v>5.7799999999999994</v>
      </c>
      <c r="E115" s="56">
        <f t="shared" si="145"/>
        <v>3.9074074074074074</v>
      </c>
      <c r="F115" s="56">
        <f t="shared" si="145"/>
        <v>8</v>
      </c>
      <c r="G115" s="56">
        <f t="shared" si="145"/>
        <v>6.5475285171102655</v>
      </c>
      <c r="H115" s="56">
        <f t="shared" si="145"/>
        <v>0.40444372308482351</v>
      </c>
      <c r="I115" s="56">
        <f t="shared" si="145"/>
        <v>2.2131147540983607</v>
      </c>
      <c r="J115" s="56">
        <f t="shared" si="145"/>
        <v>0.43053944399235883</v>
      </c>
      <c r="K115" s="56">
        <f t="shared" si="145"/>
        <v>0.51379688438726967</v>
      </c>
      <c r="L115" s="56">
        <f t="shared" si="145"/>
        <v>0.49797707227846494</v>
      </c>
      <c r="M115" s="56">
        <f t="shared" si="145"/>
        <v>0.49511439156947834</v>
      </c>
      <c r="N115" s="56">
        <f t="shared" si="135"/>
        <v>0.5982185179907582</v>
      </c>
      <c r="O115" s="56">
        <f t="shared" ref="O115:P115" si="146">(O76/O37)*10</f>
        <v>0.60706696021283912</v>
      </c>
      <c r="P115" s="56">
        <f t="shared" si="146"/>
        <v>0.53595340562646243</v>
      </c>
      <c r="Q115" s="139">
        <f t="shared" si="145"/>
        <v>0.52969513695980874</v>
      </c>
      <c r="R115" s="208">
        <f t="shared" si="86"/>
        <v>-1.1676889447765623E-2</v>
      </c>
    </row>
    <row r="116" spans="1:18" ht="20.100000000000001" customHeight="1">
      <c r="A116" s="9"/>
      <c r="B116" s="398" t="s">
        <v>25</v>
      </c>
      <c r="C116" s="52">
        <f t="shared" ref="C116:Q116" si="147">(C77/C38)*10</f>
        <v>1.9423737354884469</v>
      </c>
      <c r="D116" s="56">
        <f t="shared" si="147"/>
        <v>2.5145253099224334</v>
      </c>
      <c r="E116" s="56">
        <f t="shared" si="147"/>
        <v>3.1464388417297169</v>
      </c>
      <c r="F116" s="56">
        <f t="shared" si="147"/>
        <v>3.0466341080605415</v>
      </c>
      <c r="G116" s="56">
        <f t="shared" si="147"/>
        <v>3.619407652515767</v>
      </c>
      <c r="H116" s="56">
        <f t="shared" si="147"/>
        <v>3.1098887036431178</v>
      </c>
      <c r="I116" s="56">
        <f t="shared" si="147"/>
        <v>2.7227538229215069</v>
      </c>
      <c r="J116" s="56">
        <f t="shared" si="147"/>
        <v>4.1714287142771429</v>
      </c>
      <c r="K116" s="56">
        <f t="shared" si="147"/>
        <v>4.9515582073917992</v>
      </c>
      <c r="L116" s="56">
        <f t="shared" si="147"/>
        <v>3.7630212133282326</v>
      </c>
      <c r="M116" s="56">
        <f t="shared" si="147"/>
        <v>2.0413982825129766</v>
      </c>
      <c r="N116" s="56">
        <f t="shared" si="135"/>
        <v>2.138435221848149</v>
      </c>
      <c r="O116" s="56">
        <f t="shared" ref="O116:P116" si="148">(O77/O38)*10</f>
        <v>1.8962992245867181</v>
      </c>
      <c r="P116" s="56">
        <f t="shared" si="148"/>
        <v>2.3094080208734318</v>
      </c>
      <c r="Q116" s="139">
        <f t="shared" si="147"/>
        <v>2.2673641961320699</v>
      </c>
      <c r="R116" s="208">
        <f t="shared" si="86"/>
        <v>-1.8205455407338846E-2</v>
      </c>
    </row>
    <row r="117" spans="1:18" ht="20.100000000000001" customHeight="1" thickBot="1">
      <c r="A117" s="406"/>
      <c r="B117" s="407" t="s">
        <v>77</v>
      </c>
      <c r="C117" s="53">
        <f t="shared" ref="C117:Q117" si="149">(C78/C39)*10</f>
        <v>0.67622499474407372</v>
      </c>
      <c r="D117" s="57">
        <f t="shared" si="149"/>
        <v>0.58748333170961742</v>
      </c>
      <c r="E117" s="57">
        <f t="shared" si="149"/>
        <v>0.72195363232883347</v>
      </c>
      <c r="F117" s="57">
        <f t="shared" si="149"/>
        <v>0.83740237870554168</v>
      </c>
      <c r="G117" s="57">
        <f t="shared" si="149"/>
        <v>0.64533936471858</v>
      </c>
      <c r="H117" s="57">
        <f t="shared" si="149"/>
        <v>0.57569115684930405</v>
      </c>
      <c r="I117" s="57">
        <f t="shared" si="149"/>
        <v>0.57677288401183846</v>
      </c>
      <c r="J117" s="57">
        <f t="shared" si="149"/>
        <v>0.61861042002011501</v>
      </c>
      <c r="K117" s="57">
        <f t="shared" si="149"/>
        <v>0.72847651669063596</v>
      </c>
      <c r="L117" s="57">
        <f t="shared" si="149"/>
        <v>0.68944500570336142</v>
      </c>
      <c r="M117" s="57">
        <f t="shared" si="149"/>
        <v>0.69623451539505232</v>
      </c>
      <c r="N117" s="57">
        <f t="shared" si="135"/>
        <v>0.7191565574075196</v>
      </c>
      <c r="O117" s="57">
        <f t="shared" ref="O117:P117" si="150">(O78/O39)*10</f>
        <v>0.86786966156962364</v>
      </c>
      <c r="P117" s="57">
        <f t="shared" si="150"/>
        <v>0.87613471457980496</v>
      </c>
      <c r="Q117" s="377">
        <f t="shared" si="149"/>
        <v>1.1872998007655227</v>
      </c>
      <c r="R117" s="209">
        <f t="shared" si="86"/>
        <v>0.35515666826984793</v>
      </c>
    </row>
  </sheetData>
  <mergeCells count="11">
    <mergeCell ref="A81:B83"/>
    <mergeCell ref="C81:Q82"/>
    <mergeCell ref="A3:B5"/>
    <mergeCell ref="C3:Q4"/>
    <mergeCell ref="A42:B44"/>
    <mergeCell ref="C42:Q43"/>
    <mergeCell ref="R3:R5"/>
    <mergeCell ref="R42:R44"/>
    <mergeCell ref="R81:R83"/>
    <mergeCell ref="T42:AA43"/>
    <mergeCell ref="T3:AA4"/>
  </mergeCells>
  <pageMargins left="0.31496062992125984" right="0.31496062992125984" top="0.35433070866141736" bottom="0.35433070866141736" header="0.31496062992125984" footer="0.31496062992125984"/>
  <pageSetup paperSize="9" scale="57" orientation="landscape" r:id="rId1"/>
  <ignoredErrors>
    <ignoredError sqref="C35:Q35 C74:P74 Y71:Y78 Y63:Y69 Y55:Y61 Y46:Y53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025A74A6-4195-4B4B-93C7-1A818C209B8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R6:R39</xm:sqref>
        </x14:conditionalFormatting>
        <x14:conditionalFormatting xmlns:xm="http://schemas.microsoft.com/office/excel/2006/main">
          <x14:cfRule type="iconSet" priority="2" id="{E4ABBA3C-4FB5-475D-81CF-377BEA3E6ED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R45:R78</xm:sqref>
        </x14:conditionalFormatting>
        <x14:conditionalFormatting xmlns:xm="http://schemas.microsoft.com/office/excel/2006/main">
          <x14:cfRule type="iconSet" priority="1" id="{005D5973-570C-4667-93BC-1E47C513DB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R84:R117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1E8CE-9004-4DDB-83CE-C083E094CB85}">
  <sheetPr>
    <pageSetUpPr fitToPage="1"/>
  </sheetPr>
  <dimension ref="A1:AM114"/>
  <sheetViews>
    <sheetView showGridLines="0" topLeftCell="I95" workbookViewId="0">
      <selection activeCell="P101" sqref="P101"/>
    </sheetView>
  </sheetViews>
  <sheetFormatPr defaultRowHeight="15"/>
  <cols>
    <col min="1" max="1" width="3.140625" customWidth="1"/>
    <col min="2" max="2" width="33.42578125" customWidth="1"/>
    <col min="3" max="3" width="9" customWidth="1"/>
    <col min="4" max="16" width="9.140625" customWidth="1"/>
    <col min="18" max="18" width="12.140625" customWidth="1"/>
    <col min="19" max="19" width="4.28515625" customWidth="1"/>
    <col min="20" max="21" width="9.140625" customWidth="1"/>
    <col min="27" max="27" width="9.140625" customWidth="1"/>
    <col min="28" max="28" width="1.85546875" customWidth="1"/>
    <col min="29" max="36" width="9.140625" customWidth="1"/>
    <col min="39" max="39" width="11" customWidth="1"/>
  </cols>
  <sheetData>
    <row r="1" spans="1:27" ht="15.75">
      <c r="A1" s="10" t="s">
        <v>160</v>
      </c>
      <c r="B1" s="10"/>
    </row>
    <row r="3" spans="1:27" ht="8.25" customHeight="1">
      <c r="A3" s="562" t="s">
        <v>152</v>
      </c>
      <c r="B3" s="562"/>
      <c r="C3" s="572" t="s">
        <v>153</v>
      </c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4"/>
      <c r="R3" s="556" t="s">
        <v>168</v>
      </c>
      <c r="T3" s="512" t="s">
        <v>175</v>
      </c>
      <c r="U3" s="475"/>
      <c r="V3" s="475"/>
      <c r="W3" s="475"/>
      <c r="X3" s="475"/>
      <c r="Y3" s="475"/>
      <c r="Z3" s="475"/>
      <c r="AA3" s="558"/>
    </row>
    <row r="4" spans="1:27">
      <c r="A4" s="562"/>
      <c r="B4" s="562"/>
      <c r="C4" s="575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7"/>
      <c r="R4" s="557"/>
      <c r="T4" s="559"/>
      <c r="U4" s="560"/>
      <c r="V4" s="560"/>
      <c r="W4" s="560"/>
      <c r="X4" s="560"/>
      <c r="Y4" s="560"/>
      <c r="Z4" s="560"/>
      <c r="AA4" s="561"/>
    </row>
    <row r="5" spans="1:27" ht="19.5" customHeight="1">
      <c r="A5" s="564"/>
      <c r="B5" s="564"/>
      <c r="C5" s="384">
        <v>2010</v>
      </c>
      <c r="D5" s="385">
        <v>2011</v>
      </c>
      <c r="E5" s="385">
        <v>2012</v>
      </c>
      <c r="F5" s="385">
        <v>2013</v>
      </c>
      <c r="G5" s="385">
        <v>2014</v>
      </c>
      <c r="H5" s="386">
        <v>2015</v>
      </c>
      <c r="I5" s="385">
        <v>2016</v>
      </c>
      <c r="J5" s="385">
        <v>2017</v>
      </c>
      <c r="K5" s="385">
        <v>2018</v>
      </c>
      <c r="L5" s="386">
        <v>2019</v>
      </c>
      <c r="M5" s="385">
        <v>2020</v>
      </c>
      <c r="N5" s="385">
        <v>2021</v>
      </c>
      <c r="O5" s="385">
        <v>2022</v>
      </c>
      <c r="P5" s="385">
        <v>2023</v>
      </c>
      <c r="Q5" s="415">
        <v>2024</v>
      </c>
      <c r="R5" s="557"/>
      <c r="T5" s="65">
        <v>2010</v>
      </c>
      <c r="U5" s="62">
        <v>2015</v>
      </c>
      <c r="V5" s="62">
        <v>2019</v>
      </c>
      <c r="W5" s="62">
        <v>2020</v>
      </c>
      <c r="X5" s="62">
        <v>2021</v>
      </c>
      <c r="Y5" s="62">
        <v>2022</v>
      </c>
      <c r="Z5" s="62">
        <v>2023</v>
      </c>
      <c r="AA5" s="250">
        <v>2024</v>
      </c>
    </row>
    <row r="6" spans="1:27" ht="22.5" customHeight="1" thickBot="1">
      <c r="A6" s="390" t="s">
        <v>148</v>
      </c>
      <c r="B6" s="390"/>
      <c r="C6" s="391">
        <v>16851.939999999999</v>
      </c>
      <c r="D6" s="392">
        <v>13234.49</v>
      </c>
      <c r="E6" s="392">
        <v>14363.109999999999</v>
      </c>
      <c r="F6" s="392">
        <v>13349.88</v>
      </c>
      <c r="G6" s="392">
        <v>14486.490000000002</v>
      </c>
      <c r="H6" s="392">
        <v>11961.83</v>
      </c>
      <c r="I6" s="392">
        <v>11767.66</v>
      </c>
      <c r="J6" s="392">
        <v>21744.97</v>
      </c>
      <c r="K6" s="392">
        <v>11730.780000000002</v>
      </c>
      <c r="L6" s="392">
        <v>15897.529999999999</v>
      </c>
      <c r="M6" s="392">
        <v>13653.22</v>
      </c>
      <c r="N6" s="392">
        <v>20337.770000000004</v>
      </c>
      <c r="O6" s="392">
        <v>29130.089999999997</v>
      </c>
      <c r="P6" s="392">
        <v>27633.7</v>
      </c>
      <c r="Q6" s="393">
        <v>28498.85</v>
      </c>
      <c r="R6" s="209">
        <f>(Q6-P6)/P6</f>
        <v>3.1307787230808681E-2</v>
      </c>
      <c r="T6" s="324">
        <f>C6/C30</f>
        <v>1</v>
      </c>
      <c r="U6" s="325">
        <f>H6/H30</f>
        <v>0.90946435726445163</v>
      </c>
      <c r="V6" s="325">
        <f>L6/L30</f>
        <v>0.99230129200224459</v>
      </c>
      <c r="W6" s="325">
        <f>M6/M30</f>
        <v>0.49190706482166358</v>
      </c>
      <c r="X6" s="325">
        <f>N6/$N$30</f>
        <v>0.79935266558712081</v>
      </c>
      <c r="Y6" s="325">
        <f>O6/O30</f>
        <v>0.89636148519223402</v>
      </c>
      <c r="Z6" s="325">
        <f>P6/P30</f>
        <v>0.97390028850091592</v>
      </c>
      <c r="AA6" s="326">
        <f>Q6/Q30</f>
        <v>0.95853609151731956</v>
      </c>
    </row>
    <row r="7" spans="1:27" ht="20.100000000000001" customHeight="1">
      <c r="B7" s="373" t="s">
        <v>75</v>
      </c>
      <c r="C7" s="25">
        <v>5067.8500000000004</v>
      </c>
      <c r="D7" s="26">
        <v>1959.7900000000004</v>
      </c>
      <c r="E7" s="26">
        <v>1739.6499999999999</v>
      </c>
      <c r="F7" s="26">
        <v>1957.55</v>
      </c>
      <c r="G7" s="26">
        <v>2902.5</v>
      </c>
      <c r="H7" s="26">
        <v>1491.9700000000003</v>
      </c>
      <c r="I7" s="26">
        <v>2431.5</v>
      </c>
      <c r="J7" s="26">
        <v>2219.5500000000002</v>
      </c>
      <c r="K7" s="26">
        <v>2139.4600000000005</v>
      </c>
      <c r="L7" s="26">
        <v>2537.66</v>
      </c>
      <c r="M7" s="26">
        <v>3186.52</v>
      </c>
      <c r="N7" s="26">
        <v>7821.4100000000008</v>
      </c>
      <c r="O7" s="26">
        <v>10365.589999999998</v>
      </c>
      <c r="P7" s="26">
        <v>4807.0099999999993</v>
      </c>
      <c r="Q7" s="66">
        <v>2851.21</v>
      </c>
      <c r="R7" s="208">
        <f t="shared" ref="R7:R38" si="0">(Q7-P7)/P7</f>
        <v>-0.40686414215905514</v>
      </c>
      <c r="T7" s="220">
        <f>C7/C6</f>
        <v>0.30072798740085716</v>
      </c>
      <c r="U7" s="221">
        <f t="shared" ref="U7:Y7" si="1">D7/D6</f>
        <v>0.14808201902755605</v>
      </c>
      <c r="V7" s="221">
        <f t="shared" si="1"/>
        <v>0.12111931190389826</v>
      </c>
      <c r="W7" s="221">
        <f t="shared" si="1"/>
        <v>0.14663427686241376</v>
      </c>
      <c r="X7" s="221">
        <f t="shared" si="1"/>
        <v>0.20035909319648856</v>
      </c>
      <c r="Y7" s="221">
        <f t="shared" si="1"/>
        <v>0.12472757094859234</v>
      </c>
      <c r="Z7" s="214">
        <f>P7/$P$6</f>
        <v>0.17395462786380395</v>
      </c>
      <c r="AA7" s="225">
        <f>Q7/$Q$6</f>
        <v>0.10004649310410772</v>
      </c>
    </row>
    <row r="8" spans="1:27" ht="20.100000000000001" customHeight="1">
      <c r="B8" s="373" t="s">
        <v>76</v>
      </c>
      <c r="C8" s="25">
        <v>1663.93</v>
      </c>
      <c r="D8" s="26">
        <v>909.59999999999991</v>
      </c>
      <c r="E8" s="26">
        <v>174.87</v>
      </c>
      <c r="F8" s="26">
        <v>137.12</v>
      </c>
      <c r="G8" s="26">
        <v>940.07</v>
      </c>
      <c r="H8" s="26">
        <v>488.64</v>
      </c>
      <c r="I8" s="26">
        <v>235.47000000000003</v>
      </c>
      <c r="J8" s="26">
        <v>135.26</v>
      </c>
      <c r="K8" s="26">
        <v>281.69</v>
      </c>
      <c r="L8" s="26">
        <v>1866.28</v>
      </c>
      <c r="M8" s="26">
        <v>1501.79</v>
      </c>
      <c r="N8" s="26">
        <v>1010.84</v>
      </c>
      <c r="O8" s="26">
        <v>1106.99</v>
      </c>
      <c r="P8" s="26">
        <v>1338.7</v>
      </c>
      <c r="Q8" s="66">
        <v>3197.81</v>
      </c>
      <c r="R8" s="208">
        <f t="shared" si="0"/>
        <v>1.3887428101889892</v>
      </c>
      <c r="T8" s="220">
        <f>C8/C6</f>
        <v>9.8738186820033783E-2</v>
      </c>
      <c r="U8" s="214">
        <f t="shared" ref="U8:Y8" si="2">D8/D6</f>
        <v>6.8729509032837685E-2</v>
      </c>
      <c r="V8" s="214">
        <f t="shared" si="2"/>
        <v>1.2174939828491185E-2</v>
      </c>
      <c r="W8" s="214">
        <f t="shared" si="2"/>
        <v>1.0271253374562169E-2</v>
      </c>
      <c r="X8" s="214">
        <f t="shared" si="2"/>
        <v>6.4892876052100951E-2</v>
      </c>
      <c r="Y8" s="214">
        <f t="shared" si="2"/>
        <v>4.0849936840767674E-2</v>
      </c>
      <c r="Z8" s="214">
        <f t="shared" ref="Z8:Z14" si="3">P8/$P$6</f>
        <v>4.8444471786260976E-2</v>
      </c>
      <c r="AA8" s="225">
        <f t="shared" ref="AA8:AA14" si="4">Q8/$Q$6</f>
        <v>0.11220838735598103</v>
      </c>
    </row>
    <row r="9" spans="1:27" ht="20.100000000000001" customHeight="1">
      <c r="B9" s="373" t="s">
        <v>23</v>
      </c>
      <c r="C9" s="25">
        <v>85.84</v>
      </c>
      <c r="D9" s="26">
        <v>78.390000000000015</v>
      </c>
      <c r="E9" s="26">
        <v>500.75000000000006</v>
      </c>
      <c r="F9" s="26">
        <v>163.82</v>
      </c>
      <c r="G9" s="26">
        <v>554.42999999999995</v>
      </c>
      <c r="H9" s="26">
        <v>93.39</v>
      </c>
      <c r="I9" s="26">
        <v>88.65</v>
      </c>
      <c r="J9" s="26">
        <v>1616.54</v>
      </c>
      <c r="K9" s="26">
        <v>169.64999999999998</v>
      </c>
      <c r="L9" s="26">
        <v>255.77</v>
      </c>
      <c r="M9" s="26">
        <v>860.97</v>
      </c>
      <c r="N9" s="26">
        <v>603.19000000000005</v>
      </c>
      <c r="O9" s="26">
        <v>531.20000000000005</v>
      </c>
      <c r="P9" s="26">
        <v>537.35</v>
      </c>
      <c r="Q9" s="66">
        <v>1731.7199999999998</v>
      </c>
      <c r="R9" s="208">
        <f t="shared" si="0"/>
        <v>2.2227040104215128</v>
      </c>
      <c r="T9" s="220">
        <f>C9/C6</f>
        <v>5.0937755534377653E-3</v>
      </c>
      <c r="U9" s="214">
        <f t="shared" ref="U9:Y9" si="5">D9/D6</f>
        <v>5.9231598648682359E-3</v>
      </c>
      <c r="V9" s="214">
        <f t="shared" si="5"/>
        <v>3.4863619369342722E-2</v>
      </c>
      <c r="W9" s="214">
        <f t="shared" si="5"/>
        <v>1.2271271352251856E-2</v>
      </c>
      <c r="X9" s="214">
        <f t="shared" si="5"/>
        <v>3.8272210866814524E-2</v>
      </c>
      <c r="Y9" s="214">
        <f t="shared" si="5"/>
        <v>7.8073338276835567E-3</v>
      </c>
      <c r="Z9" s="214">
        <f t="shared" si="3"/>
        <v>1.9445459710426039E-2</v>
      </c>
      <c r="AA9" s="225">
        <f t="shared" si="4"/>
        <v>6.0764557166341798E-2</v>
      </c>
    </row>
    <row r="10" spans="1:27" ht="20.100000000000001" customHeight="1">
      <c r="B10" s="373" t="s">
        <v>106</v>
      </c>
      <c r="C10" s="25">
        <v>129.04</v>
      </c>
      <c r="D10" s="26">
        <v>127.89</v>
      </c>
      <c r="E10" s="26">
        <v>53.96</v>
      </c>
      <c r="F10" s="26">
        <v>322.71999999999997</v>
      </c>
      <c r="G10" s="26">
        <v>148.13999999999999</v>
      </c>
      <c r="H10" s="26">
        <v>113.9</v>
      </c>
      <c r="I10" s="26"/>
      <c r="J10" s="26">
        <v>9148.619999999999</v>
      </c>
      <c r="K10" s="26">
        <v>8.69</v>
      </c>
      <c r="L10" s="26">
        <v>2.48</v>
      </c>
      <c r="M10" s="26"/>
      <c r="N10" s="26">
        <v>41.17</v>
      </c>
      <c r="O10" s="26">
        <v>6.15</v>
      </c>
      <c r="P10" s="26">
        <v>44.11</v>
      </c>
      <c r="Q10" s="66">
        <v>32.090000000000003</v>
      </c>
      <c r="R10" s="208">
        <f t="shared" si="0"/>
        <v>-0.2725005667649058</v>
      </c>
      <c r="T10" s="220">
        <f>C10/C6</f>
        <v>7.657278627861243E-3</v>
      </c>
      <c r="U10" s="214">
        <f t="shared" ref="U10:Y10" si="6">D10/D6</f>
        <v>9.6633871044520796E-3</v>
      </c>
      <c r="V10" s="214">
        <f t="shared" si="6"/>
        <v>3.7568465325406547E-3</v>
      </c>
      <c r="W10" s="214">
        <f t="shared" si="6"/>
        <v>2.4174000065918196E-2</v>
      </c>
      <c r="X10" s="214">
        <f t="shared" si="6"/>
        <v>1.0226079609346361E-2</v>
      </c>
      <c r="Y10" s="214">
        <f t="shared" si="6"/>
        <v>9.5219544166737034E-3</v>
      </c>
      <c r="Z10" s="214">
        <f t="shared" si="3"/>
        <v>1.5962393743870708E-3</v>
      </c>
      <c r="AA10" s="225">
        <f t="shared" si="4"/>
        <v>1.1260103477859634E-3</v>
      </c>
    </row>
    <row r="11" spans="1:27" ht="20.100000000000001" customHeight="1">
      <c r="B11" s="373" t="s">
        <v>149</v>
      </c>
      <c r="C11" s="25">
        <v>10.28</v>
      </c>
      <c r="D11" s="26"/>
      <c r="E11" s="26">
        <v>252.26</v>
      </c>
      <c r="F11" s="26">
        <v>1.85</v>
      </c>
      <c r="G11" s="26">
        <v>695.58</v>
      </c>
      <c r="H11" s="26">
        <v>308.83</v>
      </c>
      <c r="I11" s="26">
        <v>331.33</v>
      </c>
      <c r="J11" s="26">
        <v>687.29000000000008</v>
      </c>
      <c r="K11" s="26">
        <v>478.05</v>
      </c>
      <c r="L11" s="26">
        <v>570.06000000000006</v>
      </c>
      <c r="M11" s="26">
        <v>843.9</v>
      </c>
      <c r="N11" s="26">
        <v>2218.44</v>
      </c>
      <c r="O11" s="26">
        <v>686.97</v>
      </c>
      <c r="P11" s="26">
        <v>1643.09</v>
      </c>
      <c r="Q11" s="66">
        <v>486.49</v>
      </c>
      <c r="R11" s="208">
        <f t="shared" si="0"/>
        <v>-0.70391761863318503</v>
      </c>
      <c r="T11" s="220">
        <f>C11/C6</f>
        <v>6.1001878715447597E-4</v>
      </c>
      <c r="U11" s="214">
        <f t="shared" ref="U11:Y11" si="7">D11/D6</f>
        <v>0</v>
      </c>
      <c r="V11" s="214">
        <f t="shared" si="7"/>
        <v>1.7563048671213964E-2</v>
      </c>
      <c r="W11" s="214">
        <f t="shared" si="7"/>
        <v>1.3857802467138282E-4</v>
      </c>
      <c r="X11" s="214">
        <f t="shared" si="7"/>
        <v>4.8015771936473224E-2</v>
      </c>
      <c r="Y11" s="214">
        <f t="shared" si="7"/>
        <v>2.5817955948211936E-2</v>
      </c>
      <c r="Z11" s="214">
        <f t="shared" si="3"/>
        <v>5.9459645288180735E-2</v>
      </c>
      <c r="AA11" s="225">
        <f t="shared" si="4"/>
        <v>1.7070513371592187E-2</v>
      </c>
    </row>
    <row r="12" spans="1:27" ht="20.100000000000001" customHeight="1">
      <c r="B12" s="373" t="s">
        <v>24</v>
      </c>
      <c r="C12" s="25"/>
      <c r="D12" s="26"/>
      <c r="E12" s="26"/>
      <c r="F12" s="26"/>
      <c r="G12" s="26"/>
      <c r="H12" s="26"/>
      <c r="I12" s="26">
        <v>25.2</v>
      </c>
      <c r="J12" s="26">
        <v>129.6</v>
      </c>
      <c r="K12" s="26">
        <v>64.19</v>
      </c>
      <c r="L12" s="26">
        <v>65.31</v>
      </c>
      <c r="M12" s="26">
        <v>46.35</v>
      </c>
      <c r="N12" s="26">
        <v>32.85</v>
      </c>
      <c r="O12" s="26">
        <v>40.770000000000003</v>
      </c>
      <c r="P12" s="26">
        <v>41.3</v>
      </c>
      <c r="Q12" s="66">
        <v>298.29000000000002</v>
      </c>
      <c r="R12" s="208">
        <f t="shared" si="0"/>
        <v>6.2225181598062962</v>
      </c>
      <c r="T12" s="220">
        <f>C12/C6</f>
        <v>0</v>
      </c>
      <c r="U12" s="214">
        <f t="shared" ref="U12:Y12" si="8">D12/D6</f>
        <v>0</v>
      </c>
      <c r="V12" s="214">
        <f t="shared" si="8"/>
        <v>0</v>
      </c>
      <c r="W12" s="214">
        <f t="shared" si="8"/>
        <v>0</v>
      </c>
      <c r="X12" s="214">
        <f t="shared" si="8"/>
        <v>0</v>
      </c>
      <c r="Y12" s="214">
        <f t="shared" si="8"/>
        <v>0</v>
      </c>
      <c r="Z12" s="214">
        <f t="shared" si="3"/>
        <v>1.4945519420128321E-3</v>
      </c>
      <c r="AA12" s="225">
        <f t="shared" si="4"/>
        <v>1.0466738131538643E-2</v>
      </c>
    </row>
    <row r="13" spans="1:27" ht="20.100000000000001" customHeight="1">
      <c r="B13" s="373" t="s">
        <v>25</v>
      </c>
      <c r="C13" s="25">
        <v>9873.84</v>
      </c>
      <c r="D13" s="26">
        <v>10158.82</v>
      </c>
      <c r="E13" s="26">
        <v>11629.619999999999</v>
      </c>
      <c r="F13" s="26">
        <v>10766.82</v>
      </c>
      <c r="G13" s="26">
        <v>9245.77</v>
      </c>
      <c r="H13" s="26">
        <v>9464.86</v>
      </c>
      <c r="I13" s="26">
        <v>8603.84</v>
      </c>
      <c r="J13" s="26">
        <v>7622.03</v>
      </c>
      <c r="K13" s="26">
        <v>8447.76</v>
      </c>
      <c r="L13" s="26">
        <v>10393.789999999999</v>
      </c>
      <c r="M13" s="26">
        <v>7156.59</v>
      </c>
      <c r="N13" s="26">
        <v>8431.0400000000009</v>
      </c>
      <c r="O13" s="26">
        <v>13178.49</v>
      </c>
      <c r="P13" s="26">
        <v>18997.830000000002</v>
      </c>
      <c r="Q13" s="66">
        <v>19552.98</v>
      </c>
      <c r="R13" s="208">
        <f t="shared" si="0"/>
        <v>2.9221758485047912E-2</v>
      </c>
      <c r="T13" s="220">
        <f>C13/C6</f>
        <v>0.58591711102697974</v>
      </c>
      <c r="U13" s="214">
        <f t="shared" ref="U13:Y13" si="9">D13/D6</f>
        <v>0.76760192497028601</v>
      </c>
      <c r="V13" s="214">
        <f t="shared" si="9"/>
        <v>0.80968676004013063</v>
      </c>
      <c r="W13" s="214">
        <f t="shared" si="9"/>
        <v>0.80651062032018273</v>
      </c>
      <c r="X13" s="214">
        <f t="shared" si="9"/>
        <v>0.63823396833877633</v>
      </c>
      <c r="Y13" s="214">
        <f t="shared" si="9"/>
        <v>0.79125518419840446</v>
      </c>
      <c r="Z13" s="214">
        <f t="shared" si="3"/>
        <v>0.68748774141718272</v>
      </c>
      <c r="AA13" s="225">
        <f t="shared" si="4"/>
        <v>0.68609715830638784</v>
      </c>
    </row>
    <row r="14" spans="1:27" ht="20.100000000000001" customHeight="1" thickBot="1">
      <c r="B14" s="373" t="s">
        <v>77</v>
      </c>
      <c r="C14" s="25">
        <v>21.16</v>
      </c>
      <c r="D14" s="26"/>
      <c r="E14" s="26">
        <v>12</v>
      </c>
      <c r="F14" s="26"/>
      <c r="G14" s="26"/>
      <c r="H14" s="26">
        <v>0.24</v>
      </c>
      <c r="I14" s="26">
        <v>51.67</v>
      </c>
      <c r="J14" s="26">
        <v>186.07999999999998</v>
      </c>
      <c r="K14" s="26">
        <v>141.29</v>
      </c>
      <c r="L14" s="26">
        <v>206.18</v>
      </c>
      <c r="M14" s="26">
        <v>57.1</v>
      </c>
      <c r="N14" s="26">
        <v>178.82999999999998</v>
      </c>
      <c r="O14" s="26">
        <v>3213.9300000000003</v>
      </c>
      <c r="P14" s="26">
        <v>224.31</v>
      </c>
      <c r="Q14" s="66">
        <v>348.26</v>
      </c>
      <c r="R14" s="208">
        <f t="shared" si="0"/>
        <v>0.5525834782221033</v>
      </c>
      <c r="T14" s="226">
        <f>C14/C6</f>
        <v>1.2556417836759449E-3</v>
      </c>
      <c r="U14" s="227">
        <f t="shared" ref="U14:Y14" si="10">D14/D6</f>
        <v>0</v>
      </c>
      <c r="V14" s="227">
        <f t="shared" si="10"/>
        <v>8.3547365438265114E-4</v>
      </c>
      <c r="W14" s="227">
        <f t="shared" si="10"/>
        <v>0</v>
      </c>
      <c r="X14" s="227">
        <f t="shared" si="10"/>
        <v>0</v>
      </c>
      <c r="Y14" s="227">
        <f t="shared" si="10"/>
        <v>2.0063819666388837E-5</v>
      </c>
      <c r="Z14" s="227">
        <f t="shared" si="3"/>
        <v>8.1172626177457227E-3</v>
      </c>
      <c r="AA14" s="228">
        <f t="shared" si="4"/>
        <v>1.2220142216264867E-2</v>
      </c>
    </row>
    <row r="15" spans="1:27" s="2" customFormat="1" ht="20.100000000000001" customHeight="1" thickBot="1">
      <c r="A15" s="374" t="s">
        <v>150</v>
      </c>
      <c r="B15" s="374"/>
      <c r="C15" s="382"/>
      <c r="D15" s="379"/>
      <c r="E15" s="379"/>
      <c r="F15" s="379"/>
      <c r="G15" s="379"/>
      <c r="H15" s="379"/>
      <c r="I15" s="379"/>
      <c r="J15" s="379">
        <v>85.800000000000011</v>
      </c>
      <c r="K15" s="379">
        <v>276.65999999999997</v>
      </c>
      <c r="L15" s="379">
        <v>63.83</v>
      </c>
      <c r="M15" s="379">
        <v>13157.52</v>
      </c>
      <c r="N15" s="379">
        <v>3496.9700000000003</v>
      </c>
      <c r="O15" s="379">
        <v>3030.9</v>
      </c>
      <c r="P15" s="379">
        <v>701.82</v>
      </c>
      <c r="Q15" s="380">
        <v>1187.23</v>
      </c>
      <c r="R15" s="346">
        <f t="shared" si="0"/>
        <v>0.69164458123165473</v>
      </c>
      <c r="T15" s="288">
        <f>C15/C30</f>
        <v>0</v>
      </c>
      <c r="U15" s="211">
        <f>H15/H30</f>
        <v>0</v>
      </c>
      <c r="V15" s="211">
        <f>L15/L30</f>
        <v>3.9841781376417137E-3</v>
      </c>
      <c r="W15" s="211">
        <f>M15/M30</f>
        <v>0.47404766374029977</v>
      </c>
      <c r="X15" s="211">
        <f t="shared" ref="X15:X29" si="11">N15/$N$30</f>
        <v>0.13744438505195966</v>
      </c>
      <c r="Y15" s="211">
        <f>O15/O30</f>
        <v>9.3263770399238125E-2</v>
      </c>
      <c r="Z15" s="211">
        <f>P15/P30</f>
        <v>2.4734389548837572E-2</v>
      </c>
      <c r="AA15" s="212">
        <f>Q15/Q30</f>
        <v>3.9931534217419559E-2</v>
      </c>
    </row>
    <row r="16" spans="1:27" ht="20.100000000000001" customHeight="1">
      <c r="B16" s="373" t="s">
        <v>75</v>
      </c>
      <c r="C16" s="383"/>
      <c r="D16" s="26"/>
      <c r="E16" s="26"/>
      <c r="F16" s="26"/>
      <c r="G16" s="26"/>
      <c r="H16" s="26"/>
      <c r="I16" s="26"/>
      <c r="J16" s="26">
        <v>24.830000000000002</v>
      </c>
      <c r="K16" s="26">
        <v>163.6</v>
      </c>
      <c r="L16" s="26">
        <v>12.170000000000002</v>
      </c>
      <c r="M16" s="26">
        <v>13156.44</v>
      </c>
      <c r="N16" s="26">
        <v>3307.5600000000004</v>
      </c>
      <c r="O16" s="26">
        <v>2886.39</v>
      </c>
      <c r="P16" s="26">
        <v>681.30000000000007</v>
      </c>
      <c r="Q16" s="66">
        <v>9.7099999999999991</v>
      </c>
      <c r="R16" s="208">
        <f t="shared" si="0"/>
        <v>-0.98574783502128283</v>
      </c>
      <c r="T16" s="220"/>
      <c r="U16" s="214"/>
      <c r="V16" s="214">
        <f>L16/L15</f>
        <v>0.19066269779100739</v>
      </c>
      <c r="W16" s="214">
        <f t="shared" ref="W16:AA16" si="12">M16/M15</f>
        <v>0.99991791766229499</v>
      </c>
      <c r="X16" s="214">
        <f t="shared" si="12"/>
        <v>0.94583596656534086</v>
      </c>
      <c r="Y16" s="214">
        <f t="shared" si="12"/>
        <v>0.9523210927447292</v>
      </c>
      <c r="Z16" s="214">
        <f t="shared" si="12"/>
        <v>0.97076173377789177</v>
      </c>
      <c r="AA16" s="219">
        <f t="shared" si="12"/>
        <v>8.1787016837512518E-3</v>
      </c>
    </row>
    <row r="17" spans="1:39" ht="20.100000000000001" customHeight="1">
      <c r="B17" s="373" t="s">
        <v>76</v>
      </c>
      <c r="C17" s="383"/>
      <c r="D17" s="26"/>
      <c r="E17" s="26"/>
      <c r="F17" s="26"/>
      <c r="G17" s="26"/>
      <c r="H17" s="26"/>
      <c r="I17" s="26"/>
      <c r="J17" s="26"/>
      <c r="K17" s="26">
        <v>0.3</v>
      </c>
      <c r="L17" s="26"/>
      <c r="M17" s="26"/>
      <c r="N17" s="26"/>
      <c r="O17" s="26">
        <v>1.38</v>
      </c>
      <c r="P17" s="26">
        <v>2.23</v>
      </c>
      <c r="Q17" s="66"/>
      <c r="R17" s="208">
        <f t="shared" si="0"/>
        <v>-1</v>
      </c>
      <c r="T17" s="220"/>
      <c r="U17" s="214"/>
      <c r="V17" s="214">
        <f>L17/L15</f>
        <v>0</v>
      </c>
      <c r="W17" s="214">
        <f t="shared" ref="W17:AA17" si="13">M17/M15</f>
        <v>0</v>
      </c>
      <c r="X17" s="214">
        <f t="shared" si="13"/>
        <v>0</v>
      </c>
      <c r="Y17" s="214">
        <f t="shared" si="13"/>
        <v>4.5531030387013755E-4</v>
      </c>
      <c r="Z17" s="214">
        <f t="shared" si="13"/>
        <v>3.1774529081530873E-3</v>
      </c>
      <c r="AA17" s="219">
        <f t="shared" si="13"/>
        <v>0</v>
      </c>
    </row>
    <row r="18" spans="1:39" ht="20.100000000000001" customHeight="1">
      <c r="B18" s="373" t="s">
        <v>23</v>
      </c>
      <c r="C18" s="383"/>
      <c r="D18" s="26"/>
      <c r="E18" s="26"/>
      <c r="F18" s="26"/>
      <c r="G18" s="26"/>
      <c r="H18" s="26"/>
      <c r="I18" s="26"/>
      <c r="J18" s="26">
        <v>25.15</v>
      </c>
      <c r="K18" s="26">
        <v>48.67</v>
      </c>
      <c r="L18" s="26">
        <v>13.86</v>
      </c>
      <c r="M18" s="26"/>
      <c r="N18" s="26">
        <v>189.41</v>
      </c>
      <c r="O18" s="26">
        <v>143.13</v>
      </c>
      <c r="P18" s="26">
        <v>18.29</v>
      </c>
      <c r="Q18" s="66">
        <v>15.98</v>
      </c>
      <c r="R18" s="208">
        <f t="shared" si="0"/>
        <v>-0.12629852378348819</v>
      </c>
      <c r="T18" s="375"/>
      <c r="U18" s="376"/>
      <c r="V18" s="214">
        <f>L18/L15</f>
        <v>0.21713927620241266</v>
      </c>
      <c r="W18" s="214">
        <f t="shared" ref="W18:AA18" si="14">M18/M15</f>
        <v>0</v>
      </c>
      <c r="X18" s="214">
        <f t="shared" si="14"/>
        <v>5.4164033434659142E-2</v>
      </c>
      <c r="Y18" s="214">
        <f t="shared" si="14"/>
        <v>4.7223596951400569E-2</v>
      </c>
      <c r="Z18" s="214">
        <f t="shared" si="14"/>
        <v>2.6060813313955142E-2</v>
      </c>
      <c r="AA18" s="219">
        <f t="shared" si="14"/>
        <v>1.3459902462033473E-2</v>
      </c>
    </row>
    <row r="19" spans="1:39" ht="20.100000000000001" customHeight="1">
      <c r="B19" s="373" t="s">
        <v>106</v>
      </c>
      <c r="C19" s="383"/>
      <c r="D19" s="26"/>
      <c r="E19" s="26"/>
      <c r="F19" s="26"/>
      <c r="G19" s="26"/>
      <c r="H19" s="26"/>
      <c r="I19" s="26"/>
      <c r="J19" s="26"/>
      <c r="K19" s="26">
        <v>50.89</v>
      </c>
      <c r="L19" s="26"/>
      <c r="M19" s="26">
        <v>1.08</v>
      </c>
      <c r="N19" s="26"/>
      <c r="O19" s="26"/>
      <c r="P19" s="26"/>
      <c r="Q19" s="66">
        <v>1161.54</v>
      </c>
      <c r="R19" s="208"/>
      <c r="T19" s="220"/>
      <c r="U19" s="214"/>
      <c r="V19" s="214">
        <f>L19/L15</f>
        <v>0</v>
      </c>
      <c r="W19" s="214">
        <f t="shared" ref="W19:AA19" si="15">M19/M15</f>
        <v>8.2082337704977837E-5</v>
      </c>
      <c r="X19" s="214">
        <f t="shared" si="15"/>
        <v>0</v>
      </c>
      <c r="Y19" s="214">
        <f t="shared" si="15"/>
        <v>0</v>
      </c>
      <c r="Z19" s="214">
        <f t="shared" si="15"/>
        <v>0</v>
      </c>
      <c r="AA19" s="219">
        <f t="shared" si="15"/>
        <v>0.97836139585421522</v>
      </c>
    </row>
    <row r="20" spans="1:39" ht="20.100000000000001" customHeight="1">
      <c r="B20" s="373" t="s">
        <v>149</v>
      </c>
      <c r="C20" s="383"/>
      <c r="D20" s="26"/>
      <c r="E20" s="26"/>
      <c r="F20" s="26"/>
      <c r="G20" s="26"/>
      <c r="H20" s="26"/>
      <c r="I20" s="26"/>
      <c r="J20" s="26"/>
      <c r="K20" s="26">
        <v>13.2</v>
      </c>
      <c r="L20" s="26"/>
      <c r="M20" s="26"/>
      <c r="N20" s="26"/>
      <c r="O20" s="26"/>
      <c r="P20" s="26"/>
      <c r="Q20" s="66"/>
      <c r="R20" s="208"/>
      <c r="T20" s="220"/>
      <c r="U20" s="214"/>
      <c r="V20" s="214">
        <f>L20/L15</f>
        <v>0</v>
      </c>
      <c r="W20" s="214">
        <f t="shared" ref="W20:AA20" si="16">M20/M15</f>
        <v>0</v>
      </c>
      <c r="X20" s="214">
        <f t="shared" si="16"/>
        <v>0</v>
      </c>
      <c r="Y20" s="214">
        <f t="shared" si="16"/>
        <v>0</v>
      </c>
      <c r="Z20" s="214">
        <f t="shared" si="16"/>
        <v>0</v>
      </c>
      <c r="AA20" s="219">
        <f t="shared" si="16"/>
        <v>0</v>
      </c>
    </row>
    <row r="21" spans="1:39" ht="20.100000000000001" customHeight="1" thickBot="1">
      <c r="B21" s="373" t="s">
        <v>24</v>
      </c>
      <c r="C21" s="383"/>
      <c r="D21" s="26"/>
      <c r="E21" s="26"/>
      <c r="F21" s="26"/>
      <c r="G21" s="26"/>
      <c r="H21" s="26"/>
      <c r="I21" s="26"/>
      <c r="J21" s="26">
        <v>35.82</v>
      </c>
      <c r="K21" s="26"/>
      <c r="L21" s="26">
        <v>37.799999999999997</v>
      </c>
      <c r="M21" s="26"/>
      <c r="N21" s="26"/>
      <c r="O21" s="26"/>
      <c r="P21" s="26"/>
      <c r="Q21" s="66"/>
      <c r="R21" s="208"/>
      <c r="T21" s="220"/>
      <c r="U21" s="214"/>
      <c r="V21" s="214">
        <f>L21/L15</f>
        <v>0.59219802600658</v>
      </c>
      <c r="W21" s="214">
        <f t="shared" ref="W21:AA21" si="17">M21/M15</f>
        <v>0</v>
      </c>
      <c r="X21" s="214">
        <f t="shared" si="17"/>
        <v>0</v>
      </c>
      <c r="Y21" s="214">
        <f t="shared" si="17"/>
        <v>0</v>
      </c>
      <c r="Z21" s="214">
        <f t="shared" si="17"/>
        <v>0</v>
      </c>
      <c r="AA21" s="304">
        <f t="shared" si="17"/>
        <v>0</v>
      </c>
    </row>
    <row r="22" spans="1:39" s="2" customFormat="1" ht="20.100000000000001" customHeight="1" thickBot="1">
      <c r="A22" s="43" t="s">
        <v>156</v>
      </c>
      <c r="B22" s="43"/>
      <c r="C22" s="132"/>
      <c r="D22" s="138">
        <v>827.45</v>
      </c>
      <c r="E22" s="138">
        <v>10.559999999999999</v>
      </c>
      <c r="F22" s="138">
        <v>1182.23</v>
      </c>
      <c r="G22" s="138">
        <v>939.13</v>
      </c>
      <c r="H22" s="138">
        <v>1190.78</v>
      </c>
      <c r="I22" s="138">
        <v>522.01</v>
      </c>
      <c r="J22" s="138">
        <v>227.48000000000002</v>
      </c>
      <c r="K22" s="138">
        <v>47.13</v>
      </c>
      <c r="L22" s="138">
        <v>59.510000000000005</v>
      </c>
      <c r="M22" s="138">
        <v>944.94999999999993</v>
      </c>
      <c r="N22" s="138">
        <v>1608.06</v>
      </c>
      <c r="O22" s="138">
        <v>337.15999999999997</v>
      </c>
      <c r="P22" s="138">
        <v>38.739999999999995</v>
      </c>
      <c r="Q22" s="163">
        <v>45.559999999999995</v>
      </c>
      <c r="R22" s="28">
        <f t="shared" si="0"/>
        <v>0.17604543107898815</v>
      </c>
      <c r="T22" s="288">
        <f>C22/C30</f>
        <v>0</v>
      </c>
      <c r="U22" s="211">
        <f>H22/H30</f>
        <v>9.0535642735548302E-2</v>
      </c>
      <c r="V22" s="211">
        <f>L22/L30</f>
        <v>3.7145298601137149E-3</v>
      </c>
      <c r="W22" s="211">
        <f>M22/M30</f>
        <v>3.4045271438036671E-2</v>
      </c>
      <c r="X22" s="211">
        <f t="shared" si="11"/>
        <v>6.3202949360919372E-2</v>
      </c>
      <c r="Y22" s="211">
        <f>O22/O30</f>
        <v>1.0374744408527869E-2</v>
      </c>
      <c r="Z22" s="211">
        <f>P22/P30</f>
        <v>1.3653219502464556E-3</v>
      </c>
      <c r="AA22" s="212">
        <f>Q22/Q30</f>
        <v>1.5323742652608465E-3</v>
      </c>
    </row>
    <row r="23" spans="1:39" ht="20.100000000000001" customHeight="1">
      <c r="B23" s="373" t="s">
        <v>75</v>
      </c>
      <c r="C23" s="25"/>
      <c r="D23" s="26">
        <v>131.08000000000001</v>
      </c>
      <c r="E23" s="26">
        <v>4.5599999999999996</v>
      </c>
      <c r="F23" s="26">
        <v>858.01</v>
      </c>
      <c r="G23" s="26">
        <v>55.72</v>
      </c>
      <c r="H23" s="26">
        <v>72.36999999999999</v>
      </c>
      <c r="I23" s="26">
        <v>39.03</v>
      </c>
      <c r="J23" s="26">
        <v>7.21</v>
      </c>
      <c r="K23" s="26">
        <v>13.8</v>
      </c>
      <c r="L23" s="26">
        <v>10.11</v>
      </c>
      <c r="M23" s="26">
        <v>18.77</v>
      </c>
      <c r="N23" s="26">
        <v>34.049999999999997</v>
      </c>
      <c r="O23" s="26">
        <v>25.8</v>
      </c>
      <c r="P23" s="26">
        <v>36.19</v>
      </c>
      <c r="Q23" s="66">
        <v>36.950000000000003</v>
      </c>
      <c r="R23" s="208">
        <f t="shared" si="0"/>
        <v>2.1000276319425398E-2</v>
      </c>
      <c r="T23" s="220"/>
      <c r="U23" s="214">
        <f>H23/H22</f>
        <v>6.0775290145954744E-2</v>
      </c>
      <c r="V23" s="214">
        <f>L23/L22</f>
        <v>0.16988741388002013</v>
      </c>
      <c r="W23" s="214">
        <f>M23/M22</f>
        <v>1.9863484840467752E-2</v>
      </c>
      <c r="X23" s="214">
        <f t="shared" si="11"/>
        <v>1.3382960994859051E-3</v>
      </c>
      <c r="Y23" s="214">
        <f>O23/$O$22</f>
        <v>7.6521532803416781E-2</v>
      </c>
      <c r="Z23" s="214">
        <f>P23/P22</f>
        <v>0.93417656169334029</v>
      </c>
      <c r="AA23" s="219">
        <f>Q23/Q22</f>
        <v>0.81101843722563671</v>
      </c>
    </row>
    <row r="24" spans="1:39" ht="20.100000000000001" customHeight="1">
      <c r="B24" s="373" t="s">
        <v>76</v>
      </c>
      <c r="C24" s="25"/>
      <c r="D24" s="26"/>
      <c r="E24" s="26"/>
      <c r="F24" s="26"/>
      <c r="G24" s="26"/>
      <c r="H24" s="26">
        <v>18</v>
      </c>
      <c r="I24" s="26"/>
      <c r="J24" s="26">
        <v>0.01</v>
      </c>
      <c r="K24" s="26"/>
      <c r="L24" s="26"/>
      <c r="M24" s="26"/>
      <c r="N24" s="26"/>
      <c r="O24" s="26"/>
      <c r="P24" s="26">
        <v>0.15</v>
      </c>
      <c r="Q24" s="66">
        <v>1.8</v>
      </c>
      <c r="R24" s="208"/>
      <c r="T24" s="220"/>
      <c r="U24" s="214">
        <f>H24/H22</f>
        <v>1.5116142360469608E-2</v>
      </c>
      <c r="V24" s="214">
        <f>L24/L22</f>
        <v>0</v>
      </c>
      <c r="W24" s="214">
        <f>M24/M22</f>
        <v>0</v>
      </c>
      <c r="X24" s="214">
        <f t="shared" si="11"/>
        <v>0</v>
      </c>
      <c r="Y24" s="214">
        <f t="shared" ref="Y24:Y29" si="18">O24/$O$22</f>
        <v>0</v>
      </c>
      <c r="Z24" s="214">
        <f>P24/P22</f>
        <v>3.8719669592152815E-3</v>
      </c>
      <c r="AA24" s="219">
        <f>Q24/Q22</f>
        <v>3.9508340649692719E-2</v>
      </c>
    </row>
    <row r="25" spans="1:39" ht="20.100000000000001" customHeight="1">
      <c r="B25" s="373" t="s">
        <v>23</v>
      </c>
      <c r="C25" s="25"/>
      <c r="D25" s="26">
        <v>13.5</v>
      </c>
      <c r="E25" s="26">
        <v>6</v>
      </c>
      <c r="F25" s="26"/>
      <c r="G25" s="26"/>
      <c r="H25" s="26">
        <v>3.1</v>
      </c>
      <c r="I25" s="26">
        <v>0.94000000000000006</v>
      </c>
      <c r="J25" s="26">
        <v>6.66</v>
      </c>
      <c r="K25" s="26">
        <v>2.87</v>
      </c>
      <c r="L25" s="26">
        <v>24.2</v>
      </c>
      <c r="M25" s="26">
        <v>4.3699999999999992</v>
      </c>
      <c r="N25" s="26">
        <v>105.87</v>
      </c>
      <c r="O25" s="26">
        <v>262.2</v>
      </c>
      <c r="P25" s="26"/>
      <c r="Q25" s="66">
        <v>3.01</v>
      </c>
      <c r="R25" s="208"/>
      <c r="T25" s="220"/>
      <c r="U25" s="214">
        <f>H25/H22</f>
        <v>2.6033356287475436E-3</v>
      </c>
      <c r="V25" s="214">
        <f>L25/L22</f>
        <v>0.40665434380776333</v>
      </c>
      <c r="W25" s="214">
        <f>M25/M22</f>
        <v>4.6245833112863108E-3</v>
      </c>
      <c r="X25" s="214">
        <f t="shared" si="11"/>
        <v>4.1610986212209343E-3</v>
      </c>
      <c r="Y25" s="214">
        <f t="shared" si="18"/>
        <v>0.77767232174635192</v>
      </c>
      <c r="Z25" s="214">
        <f>P25/P22</f>
        <v>0</v>
      </c>
      <c r="AA25" s="219">
        <f>Q25/Q22</f>
        <v>6.6066725197541712E-2</v>
      </c>
    </row>
    <row r="26" spans="1:39" ht="20.100000000000001" customHeight="1">
      <c r="B26" s="373" t="s">
        <v>106</v>
      </c>
      <c r="C26" s="25"/>
      <c r="D26" s="26">
        <v>682.87</v>
      </c>
      <c r="E26" s="26"/>
      <c r="F26" s="26">
        <v>324.22000000000003</v>
      </c>
      <c r="G26" s="26"/>
      <c r="H26" s="26"/>
      <c r="I26" s="26"/>
      <c r="J26" s="26"/>
      <c r="K26" s="26"/>
      <c r="L26" s="26"/>
      <c r="M26" s="26">
        <v>0.27</v>
      </c>
      <c r="N26" s="26">
        <v>2.93</v>
      </c>
      <c r="O26" s="26"/>
      <c r="P26" s="26"/>
      <c r="Q26" s="66"/>
      <c r="R26" s="208"/>
      <c r="T26" s="220"/>
      <c r="U26" s="214">
        <f>H26/H22</f>
        <v>0</v>
      </c>
      <c r="V26" s="214">
        <f>L26/L22</f>
        <v>0</v>
      </c>
      <c r="W26" s="214">
        <f>M26/M22</f>
        <v>2.8572940367215199E-4</v>
      </c>
      <c r="X26" s="214">
        <f t="shared" si="11"/>
        <v>1.1516028110113665E-4</v>
      </c>
      <c r="Y26" s="214">
        <f t="shared" si="18"/>
        <v>0</v>
      </c>
      <c r="Z26" s="214">
        <f>P26/P22</f>
        <v>0</v>
      </c>
      <c r="AA26" s="219">
        <f>Q26/Q22</f>
        <v>0</v>
      </c>
    </row>
    <row r="27" spans="1:39" ht="20.100000000000001" customHeight="1">
      <c r="B27" s="373" t="s">
        <v>149</v>
      </c>
      <c r="C27" s="25"/>
      <c r="D27" s="26"/>
      <c r="E27" s="26"/>
      <c r="F27" s="26"/>
      <c r="G27" s="26">
        <v>0.14000000000000001</v>
      </c>
      <c r="H27" s="26">
        <v>112.72</v>
      </c>
      <c r="I27" s="26"/>
      <c r="J27" s="26"/>
      <c r="K27" s="26">
        <v>12.3</v>
      </c>
      <c r="L27" s="26"/>
      <c r="M27" s="26">
        <v>921.54</v>
      </c>
      <c r="N27" s="26">
        <v>1464.81</v>
      </c>
      <c r="O27" s="26">
        <v>48.66</v>
      </c>
      <c r="P27" s="26"/>
      <c r="Q27" s="66"/>
      <c r="R27" s="208"/>
      <c r="T27" s="220"/>
      <c r="U27" s="214">
        <f>H27/H22</f>
        <v>9.4660642604007458E-2</v>
      </c>
      <c r="V27" s="214">
        <f>L27/L22</f>
        <v>0</v>
      </c>
      <c r="W27" s="214">
        <f>M27/M22</f>
        <v>0.97522620244457381</v>
      </c>
      <c r="X27" s="214">
        <f t="shared" si="11"/>
        <v>5.7572672819029336E-2</v>
      </c>
      <c r="Y27" s="214">
        <f t="shared" si="18"/>
        <v>0.14432317000830466</v>
      </c>
      <c r="Z27" s="214">
        <f>P27/P22</f>
        <v>0</v>
      </c>
      <c r="AA27" s="219">
        <f>Q27/Q22</f>
        <v>0</v>
      </c>
    </row>
    <row r="28" spans="1:39" s="2" customFormat="1" ht="20.100000000000001" customHeight="1">
      <c r="B28" s="373" t="s">
        <v>24</v>
      </c>
      <c r="C28" s="25"/>
      <c r="D28" s="26"/>
      <c r="E28" s="26"/>
      <c r="F28" s="26"/>
      <c r="G28" s="26"/>
      <c r="H28" s="26"/>
      <c r="I28" s="26"/>
      <c r="J28" s="26">
        <v>213.3</v>
      </c>
      <c r="K28" s="26">
        <v>17.760000000000002</v>
      </c>
      <c r="L28" s="26">
        <v>25.2</v>
      </c>
      <c r="M28" s="26"/>
      <c r="N28" s="26"/>
      <c r="O28" s="26"/>
      <c r="P28" s="26"/>
      <c r="Q28" s="66"/>
      <c r="R28" s="208"/>
      <c r="T28" s="220"/>
      <c r="U28" s="214">
        <f>H28/H22</f>
        <v>0</v>
      </c>
      <c r="V28" s="214">
        <f>L28/L22</f>
        <v>0.4234582423122164</v>
      </c>
      <c r="W28" s="214">
        <f>M28/M22</f>
        <v>0</v>
      </c>
      <c r="X28" s="214">
        <f t="shared" si="11"/>
        <v>0</v>
      </c>
      <c r="Y28" s="214">
        <f t="shared" si="18"/>
        <v>0</v>
      </c>
      <c r="Z28" s="214">
        <f>P28/P22</f>
        <v>0</v>
      </c>
      <c r="AA28" s="219">
        <f>Q28/Q22</f>
        <v>0</v>
      </c>
      <c r="AC28"/>
      <c r="AD28"/>
      <c r="AE28"/>
      <c r="AF28"/>
      <c r="AG28"/>
      <c r="AH28"/>
      <c r="AI28"/>
      <c r="AJ28"/>
      <c r="AK28"/>
      <c r="AL28"/>
      <c r="AM28"/>
    </row>
    <row r="29" spans="1:39" ht="20.100000000000001" customHeight="1" thickBot="1">
      <c r="B29" s="373" t="s">
        <v>77</v>
      </c>
      <c r="C29" s="25"/>
      <c r="D29" s="26"/>
      <c r="E29" s="26"/>
      <c r="F29" s="26"/>
      <c r="G29" s="26">
        <v>883.27</v>
      </c>
      <c r="H29" s="26">
        <v>984.59</v>
      </c>
      <c r="I29" s="26">
        <v>482.04</v>
      </c>
      <c r="J29" s="26">
        <v>0.3</v>
      </c>
      <c r="K29" s="26">
        <v>0.4</v>
      </c>
      <c r="L29" s="26"/>
      <c r="M29" s="26"/>
      <c r="N29" s="26">
        <v>0.4</v>
      </c>
      <c r="O29" s="26">
        <v>0.5</v>
      </c>
      <c r="P29" s="26">
        <v>2.4</v>
      </c>
      <c r="Q29" s="66">
        <v>3.8</v>
      </c>
      <c r="R29" s="208">
        <f t="shared" si="0"/>
        <v>0.58333333333333337</v>
      </c>
      <c r="S29" s="8"/>
      <c r="T29" s="220"/>
      <c r="U29" s="214">
        <f>H29/H22</f>
        <v>0.82684458926082072</v>
      </c>
      <c r="V29" s="214">
        <f>L29/L22</f>
        <v>0</v>
      </c>
      <c r="W29" s="214">
        <f>M29/M22</f>
        <v>0</v>
      </c>
      <c r="X29" s="214">
        <f t="shared" si="11"/>
        <v>1.5721540082066435E-5</v>
      </c>
      <c r="Y29" s="214">
        <f t="shared" si="18"/>
        <v>1.4829754419266818E-3</v>
      </c>
      <c r="Z29" s="214">
        <f>P29/P22</f>
        <v>6.1951471347444505E-2</v>
      </c>
      <c r="AA29" s="219">
        <f>Q29/Q22</f>
        <v>8.3406496927129065E-2</v>
      </c>
    </row>
    <row r="30" spans="1:39" ht="20.100000000000001" customHeight="1" thickBot="1">
      <c r="A30" s="387" t="s">
        <v>151</v>
      </c>
      <c r="B30" s="387"/>
      <c r="C30" s="461">
        <f>C6+C15+C22</f>
        <v>16851.939999999999</v>
      </c>
      <c r="D30" s="408">
        <f t="shared" ref="D30:Q30" si="19">D6+D15+D22</f>
        <v>14061.94</v>
      </c>
      <c r="E30" s="408">
        <f t="shared" si="19"/>
        <v>14373.669999999998</v>
      </c>
      <c r="F30" s="408">
        <f t="shared" si="19"/>
        <v>14532.109999999999</v>
      </c>
      <c r="G30" s="408">
        <f t="shared" si="19"/>
        <v>15425.62</v>
      </c>
      <c r="H30" s="408">
        <f t="shared" si="19"/>
        <v>13152.61</v>
      </c>
      <c r="I30" s="408">
        <f t="shared" si="19"/>
        <v>12289.67</v>
      </c>
      <c r="J30" s="408">
        <f t="shared" si="19"/>
        <v>22058.25</v>
      </c>
      <c r="K30" s="408">
        <f t="shared" si="19"/>
        <v>12054.570000000002</v>
      </c>
      <c r="L30" s="408">
        <f t="shared" si="19"/>
        <v>16020.869999999999</v>
      </c>
      <c r="M30" s="408">
        <f t="shared" si="19"/>
        <v>27755.69</v>
      </c>
      <c r="N30" s="408">
        <f t="shared" si="19"/>
        <v>25442.800000000007</v>
      </c>
      <c r="O30" s="408">
        <f t="shared" si="19"/>
        <v>32498.149999999998</v>
      </c>
      <c r="P30" s="408">
        <f t="shared" si="19"/>
        <v>28374.260000000002</v>
      </c>
      <c r="Q30" s="419">
        <f t="shared" si="19"/>
        <v>29731.64</v>
      </c>
      <c r="R30" s="234">
        <f t="shared" si="0"/>
        <v>4.783842820922897E-2</v>
      </c>
      <c r="S30" s="8"/>
      <c r="T30" s="323">
        <f t="shared" ref="T30:AA30" si="20">T6+T15+T22</f>
        <v>1</v>
      </c>
      <c r="U30" s="580">
        <f t="shared" si="20"/>
        <v>0.99999999999999989</v>
      </c>
      <c r="V30" s="580">
        <f t="shared" si="20"/>
        <v>1</v>
      </c>
      <c r="W30" s="580">
        <f t="shared" si="20"/>
        <v>1</v>
      </c>
      <c r="X30" s="580">
        <f t="shared" si="20"/>
        <v>0.99999999999999989</v>
      </c>
      <c r="Y30" s="580">
        <f t="shared" si="20"/>
        <v>1</v>
      </c>
      <c r="Z30" s="580">
        <f t="shared" si="20"/>
        <v>0.99999999999999989</v>
      </c>
      <c r="AA30" s="465">
        <f t="shared" si="20"/>
        <v>1</v>
      </c>
    </row>
    <row r="31" spans="1:39" ht="20.100000000000001" customHeight="1">
      <c r="B31" s="373" t="s">
        <v>75</v>
      </c>
      <c r="C31" s="25">
        <f t="shared" ref="C31:Q31" si="21">C7+C16+C23</f>
        <v>5067.8500000000004</v>
      </c>
      <c r="D31" s="26">
        <f t="shared" si="21"/>
        <v>2090.8700000000003</v>
      </c>
      <c r="E31" s="26">
        <f t="shared" si="21"/>
        <v>1744.2099999999998</v>
      </c>
      <c r="F31" s="26">
        <f t="shared" si="21"/>
        <v>2815.56</v>
      </c>
      <c r="G31" s="26">
        <f t="shared" si="21"/>
        <v>2958.22</v>
      </c>
      <c r="H31" s="26">
        <f t="shared" si="21"/>
        <v>1564.3400000000001</v>
      </c>
      <c r="I31" s="26">
        <f t="shared" si="21"/>
        <v>2470.5300000000002</v>
      </c>
      <c r="J31" s="26">
        <f t="shared" si="21"/>
        <v>2251.59</v>
      </c>
      <c r="K31" s="26">
        <f t="shared" si="21"/>
        <v>2316.8600000000006</v>
      </c>
      <c r="L31" s="26">
        <f t="shared" si="21"/>
        <v>2559.94</v>
      </c>
      <c r="M31" s="26">
        <f t="shared" si="21"/>
        <v>16361.730000000001</v>
      </c>
      <c r="N31" s="26">
        <f t="shared" ref="N31:P31" si="22">N7+N16+N23</f>
        <v>11163.02</v>
      </c>
      <c r="O31" s="26">
        <f t="shared" ref="O31" si="23">O7+O16+O23</f>
        <v>13277.779999999997</v>
      </c>
      <c r="P31" s="26">
        <f t="shared" si="22"/>
        <v>5524.4999999999991</v>
      </c>
      <c r="Q31" s="66">
        <f t="shared" si="21"/>
        <v>2897.87</v>
      </c>
      <c r="R31" s="208">
        <f t="shared" si="0"/>
        <v>-0.47545117205176934</v>
      </c>
      <c r="S31" s="8"/>
      <c r="T31" s="220">
        <f>C31/C30</f>
        <v>0.30072798740085716</v>
      </c>
      <c r="U31" s="214">
        <f>H31/H30</f>
        <v>0.11893761010172126</v>
      </c>
      <c r="V31" s="214">
        <f>L31/L30</f>
        <v>0.15978782675347844</v>
      </c>
      <c r="W31" s="214">
        <f>M31/M30</f>
        <v>0.58949101967920825</v>
      </c>
      <c r="X31" s="214">
        <f>N31/N30</f>
        <v>0.43874966591727316</v>
      </c>
      <c r="Y31" s="214">
        <f>O31/$O$30</f>
        <v>0.40857033400362786</v>
      </c>
      <c r="Z31" s="214">
        <f t="shared" ref="Z31" si="24">P31/P30</f>
        <v>0.19470111291008113</v>
      </c>
      <c r="AA31" s="219">
        <f>Q31/Q30</f>
        <v>9.7467546358021281E-2</v>
      </c>
    </row>
    <row r="32" spans="1:39" ht="20.100000000000001" customHeight="1">
      <c r="B32" s="373" t="s">
        <v>76</v>
      </c>
      <c r="C32" s="25">
        <f t="shared" ref="C32:Q32" si="25">C8+C17+C24</f>
        <v>1663.93</v>
      </c>
      <c r="D32" s="26">
        <f t="shared" si="25"/>
        <v>909.59999999999991</v>
      </c>
      <c r="E32" s="26">
        <f t="shared" si="25"/>
        <v>174.87</v>
      </c>
      <c r="F32" s="26">
        <f t="shared" si="25"/>
        <v>137.12</v>
      </c>
      <c r="G32" s="26">
        <f t="shared" si="25"/>
        <v>940.07</v>
      </c>
      <c r="H32" s="26">
        <f t="shared" si="25"/>
        <v>506.64</v>
      </c>
      <c r="I32" s="26">
        <f t="shared" si="25"/>
        <v>235.47000000000003</v>
      </c>
      <c r="J32" s="26">
        <f t="shared" si="25"/>
        <v>135.26999999999998</v>
      </c>
      <c r="K32" s="26">
        <f t="shared" si="25"/>
        <v>281.99</v>
      </c>
      <c r="L32" s="26">
        <f t="shared" si="25"/>
        <v>1866.28</v>
      </c>
      <c r="M32" s="26">
        <f t="shared" si="25"/>
        <v>1501.79</v>
      </c>
      <c r="N32" s="26">
        <f t="shared" ref="N32:P32" si="26">N8+N17+N24</f>
        <v>1010.84</v>
      </c>
      <c r="O32" s="26">
        <f t="shared" ref="O32" si="27">O8+O17+O24</f>
        <v>1108.3700000000001</v>
      </c>
      <c r="P32" s="26">
        <f t="shared" si="26"/>
        <v>1341.0800000000002</v>
      </c>
      <c r="Q32" s="66">
        <f t="shared" si="25"/>
        <v>3199.61</v>
      </c>
      <c r="R32" s="208">
        <f t="shared" si="0"/>
        <v>1.385845736272258</v>
      </c>
      <c r="T32" s="220">
        <f>C32/C30</f>
        <v>9.8738186820033783E-2</v>
      </c>
      <c r="U32" s="214">
        <f>H32/H30</f>
        <v>3.8520111217469379E-2</v>
      </c>
      <c r="V32" s="214">
        <f>L32/L30</f>
        <v>0.1164905526354062</v>
      </c>
      <c r="W32" s="214">
        <f>M32/M30</f>
        <v>5.4107464091146716E-2</v>
      </c>
      <c r="X32" s="214">
        <f>N32/N30</f>
        <v>3.9729903941390088E-2</v>
      </c>
      <c r="Y32" s="214">
        <f t="shared" ref="Y32:Y38" si="28">O32/$O$30</f>
        <v>3.4105633705303229E-2</v>
      </c>
      <c r="Z32" s="214">
        <f t="shared" ref="Z32" si="29">P32/P30</f>
        <v>4.7263963888397445E-2</v>
      </c>
      <c r="AA32" s="219">
        <f>Q32/Q30</f>
        <v>0.10761633061613823</v>
      </c>
    </row>
    <row r="33" spans="1:27" ht="20.100000000000001" customHeight="1">
      <c r="B33" s="373" t="s">
        <v>23</v>
      </c>
      <c r="C33" s="25">
        <f t="shared" ref="C33:Q33" si="30">C9+C18+C25</f>
        <v>85.84</v>
      </c>
      <c r="D33" s="26">
        <f t="shared" si="30"/>
        <v>91.890000000000015</v>
      </c>
      <c r="E33" s="26">
        <f t="shared" si="30"/>
        <v>506.75000000000006</v>
      </c>
      <c r="F33" s="26">
        <f t="shared" si="30"/>
        <v>163.82</v>
      </c>
      <c r="G33" s="26">
        <f t="shared" si="30"/>
        <v>554.42999999999995</v>
      </c>
      <c r="H33" s="26">
        <f t="shared" si="30"/>
        <v>96.49</v>
      </c>
      <c r="I33" s="26">
        <f t="shared" si="30"/>
        <v>89.59</v>
      </c>
      <c r="J33" s="26">
        <f t="shared" si="30"/>
        <v>1648.3500000000001</v>
      </c>
      <c r="K33" s="26">
        <f t="shared" si="30"/>
        <v>221.19</v>
      </c>
      <c r="L33" s="26">
        <f t="shared" si="30"/>
        <v>293.83</v>
      </c>
      <c r="M33" s="26">
        <f t="shared" si="30"/>
        <v>865.34</v>
      </c>
      <c r="N33" s="26">
        <f t="shared" ref="N33:P33" si="31">N9+N18+N25</f>
        <v>898.47</v>
      </c>
      <c r="O33" s="26">
        <f t="shared" ref="O33" si="32">O9+O18+O25</f>
        <v>936.53</v>
      </c>
      <c r="P33" s="26">
        <f t="shared" si="31"/>
        <v>555.64</v>
      </c>
      <c r="Q33" s="66">
        <f t="shared" si="30"/>
        <v>1750.7099999999998</v>
      </c>
      <c r="R33" s="208">
        <f t="shared" si="0"/>
        <v>2.1507990785400612</v>
      </c>
      <c r="T33" s="220">
        <f>C33/C30</f>
        <v>5.0937755534377653E-3</v>
      </c>
      <c r="U33" s="214">
        <f>H33/H30</f>
        <v>7.3361865059482483E-3</v>
      </c>
      <c r="V33" s="214">
        <f>L33/L30</f>
        <v>1.8340452172697239E-2</v>
      </c>
      <c r="W33" s="214">
        <f>M33/M30</f>
        <v>3.1177030727753484E-2</v>
      </c>
      <c r="X33" s="214">
        <f>N33/N30</f>
        <v>3.5313330293835578E-2</v>
      </c>
      <c r="Y33" s="214">
        <f t="shared" si="28"/>
        <v>2.8817948098584074E-2</v>
      </c>
      <c r="Z33" s="214">
        <f t="shared" ref="Z33" si="33">P33/P30</f>
        <v>1.9582537130483753E-2</v>
      </c>
      <c r="AA33" s="219">
        <f>Q33/Q30</f>
        <v>5.8883734634214591E-2</v>
      </c>
    </row>
    <row r="34" spans="1:27" ht="20.100000000000001" customHeight="1">
      <c r="B34" s="373" t="s">
        <v>106</v>
      </c>
      <c r="C34" s="25">
        <f t="shared" ref="C34:Q34" si="34">C19+C26+C10</f>
        <v>129.04</v>
      </c>
      <c r="D34" s="26">
        <f t="shared" si="34"/>
        <v>810.76</v>
      </c>
      <c r="E34" s="26">
        <f t="shared" si="34"/>
        <v>53.96</v>
      </c>
      <c r="F34" s="26">
        <f t="shared" si="34"/>
        <v>646.94000000000005</v>
      </c>
      <c r="G34" s="26">
        <f t="shared" si="34"/>
        <v>148.13999999999999</v>
      </c>
      <c r="H34" s="26">
        <f t="shared" si="34"/>
        <v>113.9</v>
      </c>
      <c r="I34" s="26">
        <f t="shared" si="34"/>
        <v>0</v>
      </c>
      <c r="J34" s="26">
        <f t="shared" si="34"/>
        <v>9148.619999999999</v>
      </c>
      <c r="K34" s="26">
        <f t="shared" si="34"/>
        <v>59.58</v>
      </c>
      <c r="L34" s="26">
        <f t="shared" si="34"/>
        <v>2.48</v>
      </c>
      <c r="M34" s="26">
        <f t="shared" si="34"/>
        <v>1.35</v>
      </c>
      <c r="N34" s="26">
        <f t="shared" ref="N34:P34" si="35">N19+N26+N10</f>
        <v>44.1</v>
      </c>
      <c r="O34" s="26">
        <f t="shared" ref="O34" si="36">O19+O26+O10</f>
        <v>6.15</v>
      </c>
      <c r="P34" s="26">
        <f t="shared" si="35"/>
        <v>44.11</v>
      </c>
      <c r="Q34" s="66">
        <f t="shared" si="34"/>
        <v>1193.6299999999999</v>
      </c>
      <c r="R34" s="208">
        <f t="shared" si="0"/>
        <v>26.060303785989571</v>
      </c>
      <c r="T34" s="220">
        <f>C34/C30</f>
        <v>7.657278627861243E-3</v>
      </c>
      <c r="U34" s="214">
        <f>H34/H30</f>
        <v>8.659878153461557E-3</v>
      </c>
      <c r="V34" s="214">
        <f>L34/L30</f>
        <v>1.5479808524755523E-4</v>
      </c>
      <c r="W34" s="214">
        <f>M34/M30</f>
        <v>4.8638675529233833E-5</v>
      </c>
      <c r="X34" s="214">
        <f>N34/N30</f>
        <v>1.7332997940478244E-3</v>
      </c>
      <c r="Y34" s="214">
        <f t="shared" si="28"/>
        <v>1.8924154144158976E-4</v>
      </c>
      <c r="Z34" s="214">
        <f t="shared" ref="Z34" si="37">P34/P30</f>
        <v>1.5545779872320898E-3</v>
      </c>
      <c r="AA34" s="219">
        <f>Q34/Q30</f>
        <v>4.0146793113329769E-2</v>
      </c>
    </row>
    <row r="35" spans="1:27" ht="20.100000000000001" customHeight="1">
      <c r="B35" s="373" t="s">
        <v>149</v>
      </c>
      <c r="C35" s="25">
        <f t="shared" ref="C35:Q35" si="38">C11+C20+C27</f>
        <v>10.28</v>
      </c>
      <c r="D35" s="26">
        <f t="shared" si="38"/>
        <v>0</v>
      </c>
      <c r="E35" s="26">
        <f t="shared" si="38"/>
        <v>252.26</v>
      </c>
      <c r="F35" s="26">
        <f t="shared" si="38"/>
        <v>1.85</v>
      </c>
      <c r="G35" s="26">
        <f t="shared" si="38"/>
        <v>695.72</v>
      </c>
      <c r="H35" s="26">
        <f t="shared" si="38"/>
        <v>421.54999999999995</v>
      </c>
      <c r="I35" s="26">
        <f t="shared" si="38"/>
        <v>331.33</v>
      </c>
      <c r="J35" s="26">
        <f t="shared" si="38"/>
        <v>687.29000000000008</v>
      </c>
      <c r="K35" s="26">
        <f t="shared" si="38"/>
        <v>503.55</v>
      </c>
      <c r="L35" s="26">
        <f t="shared" si="38"/>
        <v>570.06000000000006</v>
      </c>
      <c r="M35" s="26">
        <f t="shared" si="38"/>
        <v>1765.44</v>
      </c>
      <c r="N35" s="26">
        <f t="shared" ref="N35:P35" si="39">N11+N20+N27</f>
        <v>3683.25</v>
      </c>
      <c r="O35" s="26">
        <f t="shared" ref="O35" si="40">O11+O20+O27</f>
        <v>735.63</v>
      </c>
      <c r="P35" s="26">
        <f t="shared" si="39"/>
        <v>1643.09</v>
      </c>
      <c r="Q35" s="66">
        <f t="shared" si="38"/>
        <v>486.49</v>
      </c>
      <c r="R35" s="208">
        <f t="shared" si="0"/>
        <v>-0.70391761863318503</v>
      </c>
      <c r="T35" s="220">
        <f>C35/C30</f>
        <v>6.1001878715447597E-4</v>
      </c>
      <c r="U35" s="214">
        <f>H35/H30</f>
        <v>3.2050672832236338E-2</v>
      </c>
      <c r="V35" s="214">
        <f>L35/L30</f>
        <v>3.5582337288798928E-2</v>
      </c>
      <c r="W35" s="214">
        <f>M35/M30</f>
        <v>6.3606417278763386E-2</v>
      </c>
      <c r="X35" s="214">
        <f>N35/N30</f>
        <v>0.14476590626817798</v>
      </c>
      <c r="Y35" s="214">
        <f t="shared" si="28"/>
        <v>2.2636057744825477E-2</v>
      </c>
      <c r="Z35" s="214">
        <f t="shared" ref="Z35" si="41">P35/P30</f>
        <v>5.7907765700321343E-2</v>
      </c>
      <c r="AA35" s="219">
        <f>Q35/Q30</f>
        <v>1.6362703167400117E-2</v>
      </c>
    </row>
    <row r="36" spans="1:27" ht="20.100000000000001" customHeight="1">
      <c r="B36" s="373" t="s">
        <v>24</v>
      </c>
      <c r="C36" s="25">
        <f t="shared" ref="C36:Q36" si="42">C12+C21+C28</f>
        <v>0</v>
      </c>
      <c r="D36" s="26">
        <f t="shared" si="42"/>
        <v>0</v>
      </c>
      <c r="E36" s="26">
        <f t="shared" si="42"/>
        <v>0</v>
      </c>
      <c r="F36" s="26">
        <f t="shared" si="42"/>
        <v>0</v>
      </c>
      <c r="G36" s="26">
        <f t="shared" si="42"/>
        <v>0</v>
      </c>
      <c r="H36" s="26">
        <f t="shared" si="42"/>
        <v>0</v>
      </c>
      <c r="I36" s="26">
        <f t="shared" si="42"/>
        <v>25.2</v>
      </c>
      <c r="J36" s="26">
        <f t="shared" si="42"/>
        <v>378.72</v>
      </c>
      <c r="K36" s="26">
        <f t="shared" si="42"/>
        <v>81.95</v>
      </c>
      <c r="L36" s="26">
        <f t="shared" si="42"/>
        <v>128.31</v>
      </c>
      <c r="M36" s="26">
        <f t="shared" si="42"/>
        <v>46.35</v>
      </c>
      <c r="N36" s="26">
        <f t="shared" ref="N36:P36" si="43">N12+N21+N28</f>
        <v>32.85</v>
      </c>
      <c r="O36" s="26">
        <f t="shared" ref="O36" si="44">O12+O21+O28</f>
        <v>40.770000000000003</v>
      </c>
      <c r="P36" s="26">
        <f t="shared" si="43"/>
        <v>41.3</v>
      </c>
      <c r="Q36" s="66">
        <f t="shared" si="42"/>
        <v>298.29000000000002</v>
      </c>
      <c r="R36" s="208">
        <f t="shared" si="0"/>
        <v>6.2225181598062962</v>
      </c>
      <c r="T36" s="220">
        <f>C36/C30</f>
        <v>0</v>
      </c>
      <c r="U36" s="214">
        <f>H36/H30</f>
        <v>0</v>
      </c>
      <c r="V36" s="214">
        <f>L36/L30</f>
        <v>8.0089283540781507E-3</v>
      </c>
      <c r="W36" s="214">
        <f>M36/M30</f>
        <v>1.6699278598370281E-3</v>
      </c>
      <c r="X36" s="214">
        <f>N36/N30</f>
        <v>1.2911314792397061E-3</v>
      </c>
      <c r="Y36" s="214">
        <f t="shared" si="28"/>
        <v>1.2545329503371731E-3</v>
      </c>
      <c r="Z36" s="214">
        <f t="shared" ref="Z36" si="45">P36/P30</f>
        <v>1.4555445675059012E-3</v>
      </c>
      <c r="AA36" s="219">
        <f>Q36/Q30</f>
        <v>1.0032746259540343E-2</v>
      </c>
    </row>
    <row r="37" spans="1:27" ht="20.100000000000001" customHeight="1">
      <c r="B37" s="373" t="s">
        <v>25</v>
      </c>
      <c r="C37" s="25">
        <f t="shared" ref="C37:Q37" si="46">C13</f>
        <v>9873.84</v>
      </c>
      <c r="D37" s="26">
        <f t="shared" si="46"/>
        <v>10158.82</v>
      </c>
      <c r="E37" s="26">
        <f t="shared" si="46"/>
        <v>11629.619999999999</v>
      </c>
      <c r="F37" s="26">
        <f t="shared" si="46"/>
        <v>10766.82</v>
      </c>
      <c r="G37" s="26">
        <f t="shared" si="46"/>
        <v>9245.77</v>
      </c>
      <c r="H37" s="26">
        <f t="shared" si="46"/>
        <v>9464.86</v>
      </c>
      <c r="I37" s="26">
        <f t="shared" si="46"/>
        <v>8603.84</v>
      </c>
      <c r="J37" s="26">
        <f t="shared" si="46"/>
        <v>7622.03</v>
      </c>
      <c r="K37" s="26">
        <f t="shared" si="46"/>
        <v>8447.76</v>
      </c>
      <c r="L37" s="26">
        <f t="shared" si="46"/>
        <v>10393.789999999999</v>
      </c>
      <c r="M37" s="26">
        <f t="shared" si="46"/>
        <v>7156.59</v>
      </c>
      <c r="N37" s="26">
        <f t="shared" ref="N37:P37" si="47">N13</f>
        <v>8431.0400000000009</v>
      </c>
      <c r="O37" s="26">
        <f t="shared" ref="O37" si="48">O13</f>
        <v>13178.49</v>
      </c>
      <c r="P37" s="26">
        <f t="shared" si="47"/>
        <v>18997.830000000002</v>
      </c>
      <c r="Q37" s="66">
        <f t="shared" si="46"/>
        <v>19552.98</v>
      </c>
      <c r="R37" s="208">
        <f t="shared" si="0"/>
        <v>2.9221758485047912E-2</v>
      </c>
      <c r="T37" s="220">
        <f>C37/C30</f>
        <v>0.58591711102697974</v>
      </c>
      <c r="U37" s="214">
        <f>H37/H30</f>
        <v>0.71961838752916718</v>
      </c>
      <c r="V37" s="214">
        <f>L37/L30</f>
        <v>0.64876564131660763</v>
      </c>
      <c r="W37" s="214">
        <f>M37/M30</f>
        <v>0.25784226585611819</v>
      </c>
      <c r="X37" s="214">
        <f>N37/N30</f>
        <v>0.33137233323376353</v>
      </c>
      <c r="Y37" s="214">
        <f t="shared" si="28"/>
        <v>0.40551508316627255</v>
      </c>
      <c r="Z37" s="214">
        <f t="shared" ref="Z37" si="49">P37/P30</f>
        <v>0.66954450970703727</v>
      </c>
      <c r="AA37" s="219">
        <f>Q37/Q30</f>
        <v>0.6576488885241446</v>
      </c>
    </row>
    <row r="38" spans="1:27" ht="20.100000000000001" customHeight="1" thickBot="1">
      <c r="A38" s="15"/>
      <c r="B38" s="378" t="s">
        <v>77</v>
      </c>
      <c r="C38" s="29">
        <f>C14+C29</f>
        <v>21.16</v>
      </c>
      <c r="D38" s="30">
        <f t="shared" ref="D38:Q38" si="50">D14+D29</f>
        <v>0</v>
      </c>
      <c r="E38" s="30">
        <f t="shared" si="50"/>
        <v>12</v>
      </c>
      <c r="F38" s="30">
        <f t="shared" si="50"/>
        <v>0</v>
      </c>
      <c r="G38" s="30">
        <f t="shared" si="50"/>
        <v>883.27</v>
      </c>
      <c r="H38" s="30">
        <f t="shared" si="50"/>
        <v>984.83</v>
      </c>
      <c r="I38" s="30">
        <f t="shared" si="50"/>
        <v>533.71</v>
      </c>
      <c r="J38" s="30">
        <f t="shared" si="50"/>
        <v>186.38</v>
      </c>
      <c r="K38" s="30">
        <f t="shared" si="50"/>
        <v>141.69</v>
      </c>
      <c r="L38" s="30">
        <f t="shared" si="50"/>
        <v>206.18</v>
      </c>
      <c r="M38" s="30">
        <f t="shared" si="50"/>
        <v>57.1</v>
      </c>
      <c r="N38" s="30">
        <f t="shared" ref="N38:P38" si="51">N14+N29</f>
        <v>179.23</v>
      </c>
      <c r="O38" s="30">
        <f t="shared" ref="O38" si="52">O14+O29</f>
        <v>3214.4300000000003</v>
      </c>
      <c r="P38" s="30">
        <f t="shared" si="51"/>
        <v>226.71</v>
      </c>
      <c r="Q38" s="41">
        <f t="shared" si="50"/>
        <v>352.06</v>
      </c>
      <c r="R38" s="209">
        <f t="shared" si="0"/>
        <v>0.55290900269066201</v>
      </c>
      <c r="T38" s="226">
        <f>C38/C30</f>
        <v>1.2556417836759449E-3</v>
      </c>
      <c r="U38" s="227">
        <f>H38/H30</f>
        <v>7.4877153659996004E-2</v>
      </c>
      <c r="V38" s="227">
        <f>L38/L30</f>
        <v>1.2869463393685863E-2</v>
      </c>
      <c r="W38" s="227">
        <f>M38/M30</f>
        <v>2.0572358316438902E-3</v>
      </c>
      <c r="X38" s="227">
        <f>N38/N30</f>
        <v>7.0444290722719172E-3</v>
      </c>
      <c r="Y38" s="227">
        <f t="shared" si="28"/>
        <v>9.8911168789608039E-2</v>
      </c>
      <c r="Z38" s="227">
        <f t="shared" ref="Z38" si="53">P38/P30</f>
        <v>7.9899881089409899E-3</v>
      </c>
      <c r="AA38" s="304">
        <f>Q38/Q30</f>
        <v>1.1841257327211013E-2</v>
      </c>
    </row>
    <row r="39" spans="1:27" ht="20.100000000000001" customHeight="1"/>
    <row r="40" spans="1:27" ht="20.100000000000001" customHeight="1"/>
    <row r="41" spans="1:27" ht="8.25" customHeight="1">
      <c r="A41" s="562" t="s">
        <v>152</v>
      </c>
      <c r="B41" s="562"/>
      <c r="C41" s="572" t="s">
        <v>154</v>
      </c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56" t="s">
        <v>168</v>
      </c>
      <c r="T41" s="512" t="s">
        <v>175</v>
      </c>
      <c r="U41" s="475"/>
      <c r="V41" s="475"/>
      <c r="W41" s="475"/>
      <c r="X41" s="475"/>
      <c r="Y41" s="475"/>
      <c r="Z41" s="475"/>
      <c r="AA41" s="558"/>
    </row>
    <row r="42" spans="1:27" ht="15" customHeight="1">
      <c r="A42" s="562"/>
      <c r="B42" s="562"/>
      <c r="C42" s="575"/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576"/>
      <c r="P42" s="576"/>
      <c r="Q42" s="576"/>
      <c r="R42" s="557"/>
      <c r="T42" s="559"/>
      <c r="U42" s="560"/>
      <c r="V42" s="560"/>
      <c r="W42" s="560"/>
      <c r="X42" s="560"/>
      <c r="Y42" s="560"/>
      <c r="Z42" s="560"/>
      <c r="AA42" s="561"/>
    </row>
    <row r="43" spans="1:27" ht="20.100000000000001" customHeight="1">
      <c r="A43" s="564"/>
      <c r="B43" s="564"/>
      <c r="C43" s="384">
        <v>2010</v>
      </c>
      <c r="D43" s="385">
        <v>2011</v>
      </c>
      <c r="E43" s="385">
        <v>2012</v>
      </c>
      <c r="F43" s="385">
        <v>2013</v>
      </c>
      <c r="G43" s="385">
        <v>2014</v>
      </c>
      <c r="H43" s="386">
        <v>2015</v>
      </c>
      <c r="I43" s="385">
        <v>2016</v>
      </c>
      <c r="J43" s="385">
        <v>2017</v>
      </c>
      <c r="K43" s="385">
        <v>2018</v>
      </c>
      <c r="L43" s="386">
        <v>2019</v>
      </c>
      <c r="M43" s="385">
        <v>2020</v>
      </c>
      <c r="N43" s="385">
        <v>2021</v>
      </c>
      <c r="O43" s="385">
        <v>2022</v>
      </c>
      <c r="P43" s="385">
        <v>2023</v>
      </c>
      <c r="Q43" s="385">
        <v>2024</v>
      </c>
      <c r="R43" s="557"/>
      <c r="T43" s="65">
        <v>2010</v>
      </c>
      <c r="U43" s="62">
        <v>2015</v>
      </c>
      <c r="V43" s="62">
        <v>2019</v>
      </c>
      <c r="W43" s="62">
        <v>2020</v>
      </c>
      <c r="X43" s="62">
        <v>2021</v>
      </c>
      <c r="Y43" s="62">
        <v>2022</v>
      </c>
      <c r="Z43" s="62">
        <v>2023</v>
      </c>
      <c r="AA43" s="250">
        <v>2024</v>
      </c>
    </row>
    <row r="44" spans="1:27" ht="20.100000000000001" customHeight="1" thickBot="1">
      <c r="A44" s="390" t="s">
        <v>148</v>
      </c>
      <c r="B44" s="390"/>
      <c r="C44" s="391">
        <v>11421.275000000001</v>
      </c>
      <c r="D44" s="392">
        <v>12324.424999999999</v>
      </c>
      <c r="E44" s="392">
        <v>13716.954999999998</v>
      </c>
      <c r="F44" s="392">
        <v>13025.708000000001</v>
      </c>
      <c r="G44" s="392">
        <v>15290.825999999997</v>
      </c>
      <c r="H44" s="392">
        <v>16707.187000000002</v>
      </c>
      <c r="I44" s="392">
        <v>16180.843999999999</v>
      </c>
      <c r="J44" s="392">
        <v>17574.249</v>
      </c>
      <c r="K44" s="392">
        <v>18924.532999999999</v>
      </c>
      <c r="L44" s="392">
        <v>20145.468000000001</v>
      </c>
      <c r="M44" s="392">
        <v>19325.847999999998</v>
      </c>
      <c r="N44" s="392">
        <v>24892.593000000004</v>
      </c>
      <c r="O44" s="392">
        <v>34475.480000000003</v>
      </c>
      <c r="P44" s="392">
        <v>35899.463000000003</v>
      </c>
      <c r="Q44" s="393">
        <v>30651.87</v>
      </c>
      <c r="R44" s="209">
        <f>(Q44-P44)/P44</f>
        <v>-0.14617469347661283</v>
      </c>
      <c r="T44" s="324">
        <f>C44/C68</f>
        <v>1</v>
      </c>
      <c r="U44" s="325">
        <f>H44/H68</f>
        <v>0.97807358833954028</v>
      </c>
      <c r="V44" s="325">
        <f>L44/L68</f>
        <v>0.99635080466873849</v>
      </c>
      <c r="W44" s="325">
        <f>M44/M68</f>
        <v>0.94459902223505632</v>
      </c>
      <c r="X44" s="325">
        <f>N44/$N$68</f>
        <v>0.96119709048262625</v>
      </c>
      <c r="Y44" s="325">
        <f>O44/O68</f>
        <v>0.97975547860410062</v>
      </c>
      <c r="Z44" s="325">
        <f>P44/P68</f>
        <v>0.99300394742952935</v>
      </c>
      <c r="AA44" s="414">
        <f>Q44/Q68</f>
        <v>0.99610337732862742</v>
      </c>
    </row>
    <row r="45" spans="1:27" ht="20.100000000000001" customHeight="1">
      <c r="B45" s="373" t="s">
        <v>75</v>
      </c>
      <c r="C45" s="25">
        <v>1373.4500000000003</v>
      </c>
      <c r="D45" s="26">
        <v>703.79699999999991</v>
      </c>
      <c r="E45" s="26">
        <v>1039.913</v>
      </c>
      <c r="F45" s="26">
        <v>1309.8579999999999</v>
      </c>
      <c r="G45" s="26">
        <v>2841.7109999999993</v>
      </c>
      <c r="H45" s="26">
        <v>1471.5339999999999</v>
      </c>
      <c r="I45" s="26">
        <v>3236.4359999999997</v>
      </c>
      <c r="J45" s="26">
        <v>3036.2190000000001</v>
      </c>
      <c r="K45" s="26">
        <v>3221.8240000000005</v>
      </c>
      <c r="L45" s="26">
        <v>3521.7780000000002</v>
      </c>
      <c r="M45" s="26">
        <v>6665.6660000000011</v>
      </c>
      <c r="N45" s="26">
        <v>7842.7480000000014</v>
      </c>
      <c r="O45" s="26">
        <v>11110.278</v>
      </c>
      <c r="P45" s="26">
        <v>9035.8350000000009</v>
      </c>
      <c r="Q45" s="66">
        <v>7329.0300000000007</v>
      </c>
      <c r="R45" s="208">
        <f t="shared" ref="R45:R76" si="54">(Q45-P45)/P45</f>
        <v>-0.18889289147046179</v>
      </c>
      <c r="T45" s="220">
        <f>C45/C44</f>
        <v>0.12025364943931392</v>
      </c>
      <c r="U45" s="214">
        <f>D45/D44</f>
        <v>5.7105869036486484E-2</v>
      </c>
      <c r="V45" s="214">
        <f>E45/E44</f>
        <v>7.5812233837611931E-2</v>
      </c>
      <c r="W45" s="214">
        <f>F45/F44</f>
        <v>0.10055944751717141</v>
      </c>
      <c r="X45" s="214">
        <f t="shared" ref="X45:X67" si="55">N45/$N$68</f>
        <v>0.30283813980280944</v>
      </c>
      <c r="Y45" s="214">
        <f>O45/$O$44</f>
        <v>0.32226608592541711</v>
      </c>
      <c r="Z45" s="214">
        <f>G45/G44</f>
        <v>0.18584417872520423</v>
      </c>
      <c r="AA45" s="219">
        <f>H45/H44</f>
        <v>8.8077903240084632E-2</v>
      </c>
    </row>
    <row r="46" spans="1:27" ht="20.100000000000001" customHeight="1">
      <c r="B46" s="373" t="s">
        <v>76</v>
      </c>
      <c r="C46" s="25">
        <v>201.238</v>
      </c>
      <c r="D46" s="26">
        <v>96.201999999999998</v>
      </c>
      <c r="E46" s="26">
        <v>38.269000000000005</v>
      </c>
      <c r="F46" s="26">
        <v>29.162999999999997</v>
      </c>
      <c r="G46" s="26">
        <v>168.41800000000001</v>
      </c>
      <c r="H46" s="26">
        <v>82.407000000000011</v>
      </c>
      <c r="I46" s="26">
        <v>66.177000000000007</v>
      </c>
      <c r="J46" s="26">
        <v>49.197000000000003</v>
      </c>
      <c r="K46" s="26">
        <v>86.286999999999992</v>
      </c>
      <c r="L46" s="26">
        <v>571.27499999999998</v>
      </c>
      <c r="M46" s="26">
        <v>444.28100000000001</v>
      </c>
      <c r="N46" s="26">
        <v>396.81799999999998</v>
      </c>
      <c r="O46" s="26">
        <v>479.46999999999997</v>
      </c>
      <c r="P46" s="26">
        <v>524.24199999999996</v>
      </c>
      <c r="Q46" s="66">
        <v>697.94600000000003</v>
      </c>
      <c r="R46" s="208">
        <f t="shared" si="54"/>
        <v>0.33134315831238259</v>
      </c>
      <c r="T46" s="220">
        <f>C46/C44</f>
        <v>1.7619573996773562E-2</v>
      </c>
      <c r="U46" s="214">
        <f>D46/D44</f>
        <v>7.8058002706008602E-3</v>
      </c>
      <c r="V46" s="214">
        <f>E46/E44</f>
        <v>2.7899049023635356E-3</v>
      </c>
      <c r="W46" s="214">
        <f>F46/F44</f>
        <v>2.2388802205607554E-3</v>
      </c>
      <c r="X46" s="214">
        <f t="shared" si="55"/>
        <v>1.5322642645189061E-2</v>
      </c>
      <c r="Y46" s="214">
        <f t="shared" ref="Y46:Y52" si="56">O46/$O$44</f>
        <v>1.3907565608948735E-2</v>
      </c>
      <c r="Z46" s="214">
        <f>G46/G44</f>
        <v>1.1014316688974162E-2</v>
      </c>
      <c r="AA46" s="219">
        <f>H46/H44</f>
        <v>4.9324281819554663E-3</v>
      </c>
    </row>
    <row r="47" spans="1:27" ht="20.100000000000001" customHeight="1">
      <c r="B47" s="373" t="s">
        <v>23</v>
      </c>
      <c r="C47" s="25">
        <v>49.899000000000001</v>
      </c>
      <c r="D47" s="26">
        <v>31.905999999999999</v>
      </c>
      <c r="E47" s="26">
        <v>122.35900000000001</v>
      </c>
      <c r="F47" s="26">
        <v>67.512999999999991</v>
      </c>
      <c r="G47" s="26">
        <v>109.432</v>
      </c>
      <c r="H47" s="26">
        <v>213.56</v>
      </c>
      <c r="I47" s="26">
        <v>458.37599999999998</v>
      </c>
      <c r="J47" s="26">
        <v>638.279</v>
      </c>
      <c r="K47" s="26">
        <v>882.45499999999993</v>
      </c>
      <c r="L47" s="26">
        <v>947.55700000000002</v>
      </c>
      <c r="M47" s="26">
        <v>1090.807</v>
      </c>
      <c r="N47" s="26">
        <v>1334.914</v>
      </c>
      <c r="O47" s="26">
        <v>1140.1669999999999</v>
      </c>
      <c r="P47" s="26">
        <v>1369.4999999999995</v>
      </c>
      <c r="Q47" s="66">
        <v>1332.9090000000001</v>
      </c>
      <c r="R47" s="208">
        <f t="shared" si="54"/>
        <v>-2.6718510405256992E-2</v>
      </c>
      <c r="T47" s="220">
        <f>C47/C44</f>
        <v>4.3689518026665142E-3</v>
      </c>
      <c r="U47" s="214">
        <f>D47/D44</f>
        <v>2.5888428871935201E-3</v>
      </c>
      <c r="V47" s="214">
        <f>E47/E44</f>
        <v>8.9202742153779782E-3</v>
      </c>
      <c r="W47" s="214">
        <f>F47/F44</f>
        <v>5.1830579957726662E-3</v>
      </c>
      <c r="X47" s="214">
        <f t="shared" si="55"/>
        <v>5.1546074482659333E-2</v>
      </c>
      <c r="Y47" s="214">
        <f t="shared" si="56"/>
        <v>3.3071823800567821E-2</v>
      </c>
      <c r="Z47" s="214">
        <f>G47/G44</f>
        <v>7.1567095198127309E-3</v>
      </c>
      <c r="AA47" s="219">
        <f>H47/H44</f>
        <v>1.2782522874736482E-2</v>
      </c>
    </row>
    <row r="48" spans="1:27" ht="20.100000000000001" customHeight="1">
      <c r="B48" s="373" t="s">
        <v>106</v>
      </c>
      <c r="C48" s="25">
        <v>22.818999999999999</v>
      </c>
      <c r="D48" s="26">
        <v>13.831</v>
      </c>
      <c r="E48" s="26">
        <v>11.714</v>
      </c>
      <c r="F48" s="26">
        <v>31.102</v>
      </c>
      <c r="G48" s="26">
        <v>51.694000000000003</v>
      </c>
      <c r="H48" s="26">
        <v>54.213000000000001</v>
      </c>
      <c r="I48" s="26"/>
      <c r="J48" s="26">
        <v>1200.1890000000001</v>
      </c>
      <c r="K48" s="26">
        <v>3.6440000000000001</v>
      </c>
      <c r="L48" s="26">
        <v>1.758</v>
      </c>
      <c r="M48" s="26"/>
      <c r="N48" s="26">
        <v>32.433</v>
      </c>
      <c r="O48" s="26">
        <v>4.43</v>
      </c>
      <c r="P48" s="26">
        <v>33.914000000000001</v>
      </c>
      <c r="Q48" s="66">
        <v>35.113999999999997</v>
      </c>
      <c r="R48" s="208">
        <f t="shared" si="54"/>
        <v>3.5383617385150549E-2</v>
      </c>
      <c r="T48" s="220">
        <f>C48/C44</f>
        <v>1.9979380585792737E-3</v>
      </c>
      <c r="U48" s="214">
        <f>D48/D44</f>
        <v>1.1222430255366884E-3</v>
      </c>
      <c r="V48" s="214">
        <f>E48/E44</f>
        <v>8.5397961865443187E-4</v>
      </c>
      <c r="W48" s="214">
        <f>F48/F44</f>
        <v>2.3877396913856812E-3</v>
      </c>
      <c r="X48" s="214">
        <f t="shared" si="55"/>
        <v>1.2523607016602493E-3</v>
      </c>
      <c r="Y48" s="214">
        <f t="shared" si="56"/>
        <v>1.2849712317275928E-4</v>
      </c>
      <c r="Z48" s="214">
        <f>G48/G44</f>
        <v>3.3807199166349818E-3</v>
      </c>
      <c r="AA48" s="219">
        <f>H48/H44</f>
        <v>3.2448909562094444E-3</v>
      </c>
    </row>
    <row r="49" spans="1:27" ht="20.100000000000001" customHeight="1">
      <c r="B49" s="373" t="s">
        <v>149</v>
      </c>
      <c r="C49" s="25">
        <v>23.152000000000001</v>
      </c>
      <c r="D49" s="26"/>
      <c r="E49" s="26">
        <v>79.662999999999997</v>
      </c>
      <c r="F49" s="26">
        <v>2.5</v>
      </c>
      <c r="G49" s="26">
        <v>190.25799999999998</v>
      </c>
      <c r="H49" s="26">
        <v>139.29199999999997</v>
      </c>
      <c r="I49" s="26">
        <v>205.83099999999999</v>
      </c>
      <c r="J49" s="26">
        <v>477.327</v>
      </c>
      <c r="K49" s="26">
        <v>216.89500000000001</v>
      </c>
      <c r="L49" s="26">
        <v>329.21899999999999</v>
      </c>
      <c r="M49" s="26">
        <v>319.108</v>
      </c>
      <c r="N49" s="26">
        <v>985.20799999999997</v>
      </c>
      <c r="O49" s="26">
        <v>281.21600000000001</v>
      </c>
      <c r="P49" s="26">
        <v>899.39300000000003</v>
      </c>
      <c r="Q49" s="66">
        <v>689.64200000000005</v>
      </c>
      <c r="R49" s="208">
        <f t="shared" si="54"/>
        <v>-0.23321395652401117</v>
      </c>
      <c r="T49" s="220">
        <f>C49/C44</f>
        <v>2.0270941729360337E-3</v>
      </c>
      <c r="U49" s="214">
        <f>D49/D44</f>
        <v>0</v>
      </c>
      <c r="V49" s="214">
        <f>E49/E44</f>
        <v>5.8076300461727846E-3</v>
      </c>
      <c r="W49" s="214">
        <f>F49/F44</f>
        <v>1.9192814701511811E-4</v>
      </c>
      <c r="X49" s="214">
        <f t="shared" si="55"/>
        <v>3.804260420439956E-2</v>
      </c>
      <c r="Y49" s="214">
        <f t="shared" si="56"/>
        <v>8.156985776557716E-3</v>
      </c>
      <c r="Z49" s="214">
        <f>G49/G44</f>
        <v>1.2442624093688596E-2</v>
      </c>
      <c r="AA49" s="219">
        <f>H49/H44</f>
        <v>8.3372503103005882E-3</v>
      </c>
    </row>
    <row r="50" spans="1:27" ht="20.100000000000001" customHeight="1">
      <c r="B50" s="373" t="s">
        <v>24</v>
      </c>
      <c r="C50" s="25"/>
      <c r="D50" s="26"/>
      <c r="E50" s="26"/>
      <c r="F50" s="26"/>
      <c r="G50" s="26"/>
      <c r="H50" s="26"/>
      <c r="I50" s="26">
        <v>6.7279999999999998</v>
      </c>
      <c r="J50" s="26">
        <v>24.416</v>
      </c>
      <c r="K50" s="26">
        <v>18.521000000000001</v>
      </c>
      <c r="L50" s="26">
        <v>19.605</v>
      </c>
      <c r="M50" s="26">
        <v>13.64</v>
      </c>
      <c r="N50" s="26">
        <v>11.26</v>
      </c>
      <c r="O50" s="26">
        <v>23.526</v>
      </c>
      <c r="P50" s="26">
        <v>354.03800000000001</v>
      </c>
      <c r="Q50" s="66">
        <v>84.703999999999994</v>
      </c>
      <c r="R50" s="208">
        <f t="shared" si="54"/>
        <v>-0.76074884616905525</v>
      </c>
      <c r="T50" s="220">
        <f>C50/C44</f>
        <v>0</v>
      </c>
      <c r="U50" s="214">
        <f>D50/D44</f>
        <v>0</v>
      </c>
      <c r="V50" s="214">
        <f>E50/E44</f>
        <v>0</v>
      </c>
      <c r="W50" s="214">
        <f>F50/F44</f>
        <v>0</v>
      </c>
      <c r="X50" s="214">
        <f t="shared" si="55"/>
        <v>4.3479115409288094E-4</v>
      </c>
      <c r="Y50" s="214">
        <f t="shared" si="56"/>
        <v>6.8239804057840519E-4</v>
      </c>
      <c r="Z50" s="214">
        <f>G50/G44</f>
        <v>0</v>
      </c>
      <c r="AA50" s="219">
        <f>H50/H44</f>
        <v>0</v>
      </c>
    </row>
    <row r="51" spans="1:27" ht="20.100000000000001" customHeight="1">
      <c r="B51" s="373" t="s">
        <v>25</v>
      </c>
      <c r="C51" s="25">
        <v>9747.5550000000003</v>
      </c>
      <c r="D51" s="26">
        <v>11478.688999999998</v>
      </c>
      <c r="E51" s="26">
        <v>12423.022999999999</v>
      </c>
      <c r="F51" s="26">
        <v>11585.572</v>
      </c>
      <c r="G51" s="26">
        <v>11929.312999999998</v>
      </c>
      <c r="H51" s="26">
        <v>14745.913</v>
      </c>
      <c r="I51" s="26">
        <v>12188.444</v>
      </c>
      <c r="J51" s="26">
        <v>12036.582999999999</v>
      </c>
      <c r="K51" s="26">
        <v>14414.431999999999</v>
      </c>
      <c r="L51" s="26">
        <v>14671.953</v>
      </c>
      <c r="M51" s="26">
        <v>10710.043</v>
      </c>
      <c r="N51" s="26">
        <v>14197.726000000001</v>
      </c>
      <c r="O51" s="26">
        <v>20873.082000000002</v>
      </c>
      <c r="P51" s="26">
        <v>23575.17</v>
      </c>
      <c r="Q51" s="66">
        <v>20368.577000000001</v>
      </c>
      <c r="R51" s="208">
        <f t="shared" si="54"/>
        <v>-0.13601568938845393</v>
      </c>
      <c r="T51" s="220">
        <f>C51/C44</f>
        <v>0.85345594077718989</v>
      </c>
      <c r="U51" s="214">
        <f>D51/D44</f>
        <v>0.93137724478018236</v>
      </c>
      <c r="V51" s="214">
        <f>E51/E44</f>
        <v>0.90566915179061247</v>
      </c>
      <c r="W51" s="214">
        <f>F51/F44</f>
        <v>0.88943894642809429</v>
      </c>
      <c r="X51" s="214">
        <f t="shared" si="55"/>
        <v>0.54822785728547985</v>
      </c>
      <c r="Y51" s="214">
        <f t="shared" si="56"/>
        <v>0.60544717578986573</v>
      </c>
      <c r="Z51" s="214">
        <f>G51/G44</f>
        <v>0.78016145105568535</v>
      </c>
      <c r="AA51" s="219">
        <f>H51/H44</f>
        <v>0.88260896343591522</v>
      </c>
    </row>
    <row r="52" spans="1:27" ht="20.100000000000001" customHeight="1" thickBot="1">
      <c r="B52" s="373" t="s">
        <v>77</v>
      </c>
      <c r="C52" s="25">
        <v>3.1619999999999999</v>
      </c>
      <c r="D52" s="26"/>
      <c r="E52" s="26">
        <v>2.0139999999999998</v>
      </c>
      <c r="F52" s="26"/>
      <c r="G52" s="26"/>
      <c r="H52" s="26">
        <v>0.26800000000000002</v>
      </c>
      <c r="I52" s="26">
        <v>18.852</v>
      </c>
      <c r="J52" s="26">
        <v>112.03899999999999</v>
      </c>
      <c r="K52" s="26">
        <v>80.474999999999994</v>
      </c>
      <c r="L52" s="26">
        <v>82.323000000000008</v>
      </c>
      <c r="M52" s="26">
        <v>82.302999999999997</v>
      </c>
      <c r="N52" s="26">
        <v>91.48599999999999</v>
      </c>
      <c r="O52" s="26">
        <v>563.31099999999992</v>
      </c>
      <c r="P52" s="26">
        <v>107.37100000000001</v>
      </c>
      <c r="Q52" s="66">
        <v>113.94800000000001</v>
      </c>
      <c r="R52" s="208">
        <f t="shared" si="54"/>
        <v>6.125490123031356E-2</v>
      </c>
      <c r="T52" s="220">
        <f>C52/C68</f>
        <v>2.7685175254076272E-4</v>
      </c>
      <c r="U52" s="227">
        <f>D52/D68</f>
        <v>0</v>
      </c>
      <c r="V52" s="227">
        <f>E52/E68</f>
        <v>1.4680724493024798E-4</v>
      </c>
      <c r="W52" s="227">
        <f>F52/F68</f>
        <v>0</v>
      </c>
      <c r="X52" s="227">
        <f t="shared" si="55"/>
        <v>3.5326202063358171E-3</v>
      </c>
      <c r="Y52" s="214">
        <f t="shared" si="56"/>
        <v>1.6339467934891692E-2</v>
      </c>
      <c r="Z52" s="227">
        <f>G52/G68</f>
        <v>0</v>
      </c>
      <c r="AA52" s="304">
        <f>H52/H68</f>
        <v>1.5689279211096208E-5</v>
      </c>
    </row>
    <row r="53" spans="1:27" ht="20.100000000000001" customHeight="1" thickBot="1">
      <c r="A53" s="374" t="s">
        <v>150</v>
      </c>
      <c r="B53" s="374"/>
      <c r="C53" s="382"/>
      <c r="D53" s="379"/>
      <c r="E53" s="379"/>
      <c r="F53" s="379"/>
      <c r="G53" s="379"/>
      <c r="H53" s="379"/>
      <c r="I53" s="379"/>
      <c r="J53" s="379">
        <v>50.462000000000003</v>
      </c>
      <c r="K53" s="379">
        <v>101.15</v>
      </c>
      <c r="L53" s="379">
        <v>21.244999999999997</v>
      </c>
      <c r="M53" s="379">
        <v>1032.962</v>
      </c>
      <c r="N53" s="379">
        <v>681.82</v>
      </c>
      <c r="O53" s="379">
        <v>621.49299999999994</v>
      </c>
      <c r="P53" s="379">
        <v>208.66499999999999</v>
      </c>
      <c r="Q53" s="380">
        <v>94.021000000000001</v>
      </c>
      <c r="R53" s="346">
        <f t="shared" si="54"/>
        <v>-0.54941652888601344</v>
      </c>
      <c r="S53" s="2"/>
      <c r="T53" s="288">
        <f>C53/C68</f>
        <v>0</v>
      </c>
      <c r="U53" s="211">
        <f>H53/H68</f>
        <v>0</v>
      </c>
      <c r="V53" s="211">
        <f>L53/L68</f>
        <v>1.050731253559726E-3</v>
      </c>
      <c r="W53" s="211">
        <f>M53/M68</f>
        <v>5.0488594094601609E-2</v>
      </c>
      <c r="X53" s="211">
        <f t="shared" si="55"/>
        <v>2.6327646952363067E-2</v>
      </c>
      <c r="Y53" s="211">
        <f>O53/O68</f>
        <v>1.7662152105325239E-2</v>
      </c>
      <c r="Z53" s="211">
        <f>P53/P68</f>
        <v>5.7718180545035655E-3</v>
      </c>
      <c r="AA53" s="212">
        <f>Q53/Q68</f>
        <v>3.0554297548506791E-3</v>
      </c>
    </row>
    <row r="54" spans="1:27" ht="20.100000000000001" customHeight="1">
      <c r="B54" s="373" t="s">
        <v>75</v>
      </c>
      <c r="C54" s="383"/>
      <c r="D54" s="26"/>
      <c r="E54" s="26"/>
      <c r="F54" s="26"/>
      <c r="G54" s="26"/>
      <c r="H54" s="26"/>
      <c r="I54" s="26"/>
      <c r="J54" s="26">
        <v>33.493000000000002</v>
      </c>
      <c r="K54" s="26">
        <v>70.88</v>
      </c>
      <c r="L54" s="26">
        <v>11.134</v>
      </c>
      <c r="M54" s="26">
        <v>1032.51</v>
      </c>
      <c r="N54" s="26">
        <v>652.68700000000001</v>
      </c>
      <c r="O54" s="26">
        <v>598.55999999999995</v>
      </c>
      <c r="P54" s="26">
        <v>200.94200000000001</v>
      </c>
      <c r="Q54" s="66">
        <v>24.685000000000002</v>
      </c>
      <c r="R54" s="208">
        <f t="shared" si="54"/>
        <v>-0.87715360651332219</v>
      </c>
      <c r="T54" s="220"/>
      <c r="U54" s="214"/>
      <c r="V54" s="214">
        <f>L54/L53</f>
        <v>0.52407625323605567</v>
      </c>
      <c r="W54" s="214">
        <f>M54/M53</f>
        <v>0.99956242339989276</v>
      </c>
      <c r="X54" s="214">
        <f t="shared" si="55"/>
        <v>2.5202711722150994E-2</v>
      </c>
      <c r="Y54" s="214">
        <f>O54/$O$53</f>
        <v>0.96310014754792095</v>
      </c>
      <c r="Z54" s="214">
        <f>P54/P53</f>
        <v>0.96298852227254217</v>
      </c>
      <c r="AA54" s="219">
        <f>Q54/Q53</f>
        <v>0.26254772869890769</v>
      </c>
    </row>
    <row r="55" spans="1:27" ht="20.100000000000001" customHeight="1">
      <c r="B55" s="373" t="s">
        <v>76</v>
      </c>
      <c r="C55" s="383"/>
      <c r="D55" s="26"/>
      <c r="E55" s="26"/>
      <c r="F55" s="26"/>
      <c r="G55" s="26"/>
      <c r="H55" s="26"/>
      <c r="I55" s="26"/>
      <c r="J55" s="26"/>
      <c r="K55" s="26">
        <v>0.40899999999999997</v>
      </c>
      <c r="L55" s="26"/>
      <c r="M55" s="26"/>
      <c r="N55" s="26"/>
      <c r="O55" s="26">
        <v>2.012</v>
      </c>
      <c r="P55" s="26">
        <v>3.2370000000000001</v>
      </c>
      <c r="Q55" s="66"/>
      <c r="R55" s="208">
        <f t="shared" si="54"/>
        <v>-1</v>
      </c>
      <c r="T55" s="220"/>
      <c r="U55" s="214"/>
      <c r="V55" s="214">
        <f>L55/L53</f>
        <v>0</v>
      </c>
      <c r="W55" s="214">
        <f>M55/M53</f>
        <v>0</v>
      </c>
      <c r="X55" s="214">
        <f t="shared" si="55"/>
        <v>0</v>
      </c>
      <c r="Y55" s="214">
        <f t="shared" ref="Y55:Y59" si="57">O55/$O$53</f>
        <v>3.2373655053234713E-3</v>
      </c>
      <c r="Z55" s="214">
        <f>P55/P53</f>
        <v>1.551290345769535E-2</v>
      </c>
      <c r="AA55" s="219">
        <f>Q55/Q53</f>
        <v>0</v>
      </c>
    </row>
    <row r="56" spans="1:27" ht="20.100000000000001" customHeight="1">
      <c r="B56" s="373" t="s">
        <v>23</v>
      </c>
      <c r="C56" s="383"/>
      <c r="D56" s="26"/>
      <c r="E56" s="26"/>
      <c r="F56" s="26"/>
      <c r="G56" s="26"/>
      <c r="H56" s="26"/>
      <c r="I56" s="26"/>
      <c r="J56" s="26">
        <v>9.6730000000000018</v>
      </c>
      <c r="K56" s="26">
        <v>13.952999999999999</v>
      </c>
      <c r="L56" s="26">
        <v>1.6619999999999999</v>
      </c>
      <c r="M56" s="26"/>
      <c r="N56" s="26">
        <v>29.133000000000003</v>
      </c>
      <c r="O56" s="26">
        <v>20.920999999999999</v>
      </c>
      <c r="P56" s="26">
        <v>4.4859999999999998</v>
      </c>
      <c r="Q56" s="66">
        <v>7.5270000000000001</v>
      </c>
      <c r="R56" s="208">
        <f t="shared" si="54"/>
        <v>0.6778867588051718</v>
      </c>
      <c r="T56" s="375"/>
      <c r="U56" s="376"/>
      <c r="V56" s="214">
        <f>L56/L53</f>
        <v>7.823017180513063E-2</v>
      </c>
      <c r="W56" s="214">
        <f>M56/M53</f>
        <v>0</v>
      </c>
      <c r="X56" s="214">
        <f t="shared" si="55"/>
        <v>1.1249352302120695E-3</v>
      </c>
      <c r="Y56" s="214">
        <f t="shared" si="57"/>
        <v>3.3662486946755638E-2</v>
      </c>
      <c r="Z56" s="214">
        <f>P56/P53</f>
        <v>2.1498574269762538E-2</v>
      </c>
      <c r="AA56" s="219">
        <f>Q56/Q53</f>
        <v>8.0056583103774684E-2</v>
      </c>
    </row>
    <row r="57" spans="1:27" ht="20.100000000000001" customHeight="1">
      <c r="B57" s="373" t="s">
        <v>106</v>
      </c>
      <c r="C57" s="383"/>
      <c r="D57" s="26"/>
      <c r="E57" s="26"/>
      <c r="F57" s="26"/>
      <c r="G57" s="26"/>
      <c r="H57" s="26"/>
      <c r="I57" s="26"/>
      <c r="J57" s="26"/>
      <c r="K57" s="26">
        <v>12.441000000000001</v>
      </c>
      <c r="L57" s="26"/>
      <c r="M57" s="26">
        <v>0.45200000000000001</v>
      </c>
      <c r="N57" s="26"/>
      <c r="O57" s="26"/>
      <c r="P57" s="26"/>
      <c r="Q57" s="66">
        <v>61.808999999999997</v>
      </c>
      <c r="R57" s="208"/>
      <c r="T57" s="220"/>
      <c r="U57" s="214"/>
      <c r="V57" s="214">
        <f>L57/L53</f>
        <v>0</v>
      </c>
      <c r="W57" s="214">
        <f>M57/M53</f>
        <v>4.3757660010726435E-4</v>
      </c>
      <c r="X57" s="214">
        <f t="shared" si="55"/>
        <v>0</v>
      </c>
      <c r="Y57" s="214">
        <f t="shared" si="57"/>
        <v>0</v>
      </c>
      <c r="Z57" s="214">
        <f>P57/P53</f>
        <v>0</v>
      </c>
      <c r="AA57" s="219">
        <f>Q57/Q53</f>
        <v>0.65739568819731764</v>
      </c>
    </row>
    <row r="58" spans="1:27" ht="20.100000000000001" customHeight="1">
      <c r="B58" s="373" t="s">
        <v>149</v>
      </c>
      <c r="C58" s="383"/>
      <c r="D58" s="26"/>
      <c r="E58" s="26"/>
      <c r="F58" s="26"/>
      <c r="G58" s="26"/>
      <c r="H58" s="26"/>
      <c r="I58" s="26"/>
      <c r="J58" s="26"/>
      <c r="K58" s="26">
        <v>3.4670000000000001</v>
      </c>
      <c r="L58" s="26"/>
      <c r="M58" s="26"/>
      <c r="N58" s="26"/>
      <c r="O58" s="26"/>
      <c r="P58" s="26"/>
      <c r="Q58" s="66"/>
      <c r="R58" s="208"/>
      <c r="T58" s="220"/>
      <c r="U58" s="214"/>
      <c r="V58" s="214">
        <f>L58/L53</f>
        <v>0</v>
      </c>
      <c r="W58" s="214">
        <f>M58/M53</f>
        <v>0</v>
      </c>
      <c r="X58" s="214">
        <f t="shared" si="55"/>
        <v>0</v>
      </c>
      <c r="Y58" s="214">
        <f t="shared" si="57"/>
        <v>0</v>
      </c>
      <c r="Z58" s="214">
        <f>P58/P53</f>
        <v>0</v>
      </c>
      <c r="AA58" s="219">
        <f>Q58/Q53</f>
        <v>0</v>
      </c>
    </row>
    <row r="59" spans="1:27" ht="20.100000000000001" customHeight="1" thickBot="1">
      <c r="B59" s="373" t="s">
        <v>24</v>
      </c>
      <c r="C59" s="383"/>
      <c r="D59" s="26"/>
      <c r="E59" s="26"/>
      <c r="F59" s="26"/>
      <c r="G59" s="26"/>
      <c r="H59" s="26"/>
      <c r="I59" s="26"/>
      <c r="J59" s="26">
        <v>7.2960000000000003</v>
      </c>
      <c r="K59" s="26"/>
      <c r="L59" s="26">
        <v>8.4489999999999998</v>
      </c>
      <c r="M59" s="26"/>
      <c r="N59" s="26"/>
      <c r="O59" s="26"/>
      <c r="P59" s="26"/>
      <c r="Q59" s="66"/>
      <c r="R59" s="208"/>
      <c r="T59" s="220"/>
      <c r="U59" s="214"/>
      <c r="V59" s="214">
        <f>L58/L53</f>
        <v>0</v>
      </c>
      <c r="W59" s="214">
        <f>M58/M53</f>
        <v>0</v>
      </c>
      <c r="X59" s="214">
        <f t="shared" si="55"/>
        <v>0</v>
      </c>
      <c r="Y59" s="214">
        <f t="shared" si="57"/>
        <v>0</v>
      </c>
      <c r="Z59" s="214">
        <f>P58/P53</f>
        <v>0</v>
      </c>
      <c r="AA59" s="219">
        <f>Q58/Q53</f>
        <v>0</v>
      </c>
    </row>
    <row r="60" spans="1:27" ht="20.100000000000001" customHeight="1" thickBot="1">
      <c r="A60" s="43" t="s">
        <v>157</v>
      </c>
      <c r="B60" s="43"/>
      <c r="C60" s="132"/>
      <c r="D60" s="138">
        <v>55.699000000000005</v>
      </c>
      <c r="E60" s="138">
        <v>1.714</v>
      </c>
      <c r="F60" s="138">
        <v>193.191</v>
      </c>
      <c r="G60" s="138">
        <v>260.17399999999998</v>
      </c>
      <c r="H60" s="138">
        <v>374.54100000000005</v>
      </c>
      <c r="I60" s="138">
        <v>121.084</v>
      </c>
      <c r="J60" s="138">
        <v>43.283999999999999</v>
      </c>
      <c r="K60" s="138">
        <v>27.024999999999995</v>
      </c>
      <c r="L60" s="138">
        <v>52.538999999999994</v>
      </c>
      <c r="M60" s="138">
        <v>100.504</v>
      </c>
      <c r="N60" s="138">
        <v>323.07799999999997</v>
      </c>
      <c r="O60" s="138">
        <v>90.868000000000009</v>
      </c>
      <c r="P60" s="138">
        <v>44.259000000000007</v>
      </c>
      <c r="Q60" s="163">
        <v>25.885000000000002</v>
      </c>
      <c r="R60" s="28">
        <f t="shared" si="54"/>
        <v>-0.41514720169908953</v>
      </c>
      <c r="S60" s="2"/>
      <c r="T60" s="288">
        <f>C60/C68</f>
        <v>0</v>
      </c>
      <c r="U60" s="211">
        <f>H60/H68</f>
        <v>2.1926411660459645E-2</v>
      </c>
      <c r="V60" s="211">
        <f>L60/L68</f>
        <v>2.598464077701786E-3</v>
      </c>
      <c r="W60" s="211">
        <f>M60/M68</f>
        <v>4.9123836703420269E-3</v>
      </c>
      <c r="X60" s="211">
        <f t="shared" si="55"/>
        <v>1.2475262565010638E-2</v>
      </c>
      <c r="Y60" s="211">
        <f>O60/O68</f>
        <v>2.5823692905739795E-3</v>
      </c>
      <c r="Z60" s="211">
        <f>P60/P68</f>
        <v>1.2242345159670924E-3</v>
      </c>
      <c r="AA60" s="212">
        <f>Q60/Q68</f>
        <v>8.4119291652194541E-4</v>
      </c>
    </row>
    <row r="61" spans="1:27" ht="20.100000000000001" customHeight="1">
      <c r="B61" s="373" t="s">
        <v>75</v>
      </c>
      <c r="C61" s="25"/>
      <c r="D61" s="26">
        <v>20.277000000000001</v>
      </c>
      <c r="E61" s="26">
        <v>0.81200000000000006</v>
      </c>
      <c r="F61" s="26">
        <v>174.21600000000001</v>
      </c>
      <c r="G61" s="26">
        <v>44.279999999999994</v>
      </c>
      <c r="H61" s="26">
        <v>68.516000000000005</v>
      </c>
      <c r="I61" s="26">
        <v>50.686999999999998</v>
      </c>
      <c r="J61" s="26">
        <v>9.23</v>
      </c>
      <c r="K61" s="26">
        <v>10.783999999999999</v>
      </c>
      <c r="L61" s="26">
        <v>24.623000000000001</v>
      </c>
      <c r="M61" s="26">
        <v>42.587000000000003</v>
      </c>
      <c r="N61" s="26">
        <v>36.720999999999997</v>
      </c>
      <c r="O61" s="26">
        <v>21.231000000000002</v>
      </c>
      <c r="P61" s="26">
        <v>41.913000000000004</v>
      </c>
      <c r="Q61" s="66">
        <v>21.291</v>
      </c>
      <c r="R61" s="208">
        <f t="shared" si="54"/>
        <v>-0.49201918259251309</v>
      </c>
      <c r="T61" s="220"/>
      <c r="U61" s="214">
        <f>H61/H60</f>
        <v>0.18293324362352853</v>
      </c>
      <c r="V61" s="214">
        <f>L61/L60</f>
        <v>0.468661375359257</v>
      </c>
      <c r="W61" s="214">
        <f>M61/M60</f>
        <v>0.42373437873119479</v>
      </c>
      <c r="X61" s="214">
        <f t="shared" si="55"/>
        <v>1.4179365869844299E-3</v>
      </c>
      <c r="Y61" s="214">
        <f>O61/$O$60</f>
        <v>0.23364660826693665</v>
      </c>
      <c r="Z61" s="214">
        <f>P61/P60</f>
        <v>0.9469938317630312</v>
      </c>
      <c r="AA61" s="219">
        <f>Q61/Q60</f>
        <v>0.82252269654239907</v>
      </c>
    </row>
    <row r="62" spans="1:27" ht="20.100000000000001" customHeight="1">
      <c r="B62" s="373" t="s">
        <v>76</v>
      </c>
      <c r="C62" s="25"/>
      <c r="D62" s="26"/>
      <c r="E62" s="26"/>
      <c r="F62" s="26"/>
      <c r="G62" s="26"/>
      <c r="H62" s="26">
        <v>5.0990000000000002</v>
      </c>
      <c r="I62" s="26"/>
      <c r="J62" s="26">
        <v>7.0000000000000007E-2</v>
      </c>
      <c r="K62" s="26"/>
      <c r="L62" s="26"/>
      <c r="M62" s="26"/>
      <c r="N62" s="26"/>
      <c r="O62" s="26"/>
      <c r="P62" s="26">
        <v>0.09</v>
      </c>
      <c r="Q62" s="66">
        <v>1.0820000000000001</v>
      </c>
      <c r="R62" s="208">
        <f t="shared" si="54"/>
        <v>11.022222222222224</v>
      </c>
      <c r="T62" s="220"/>
      <c r="U62" s="214">
        <f>H62/H60</f>
        <v>1.36139968654967E-2</v>
      </c>
      <c r="V62" s="214">
        <f>L62/L60</f>
        <v>0</v>
      </c>
      <c r="W62" s="214">
        <f>M62/M60</f>
        <v>0</v>
      </c>
      <c r="X62" s="214">
        <f t="shared" si="55"/>
        <v>0</v>
      </c>
      <c r="Y62" s="214">
        <f t="shared" ref="Y62:Y67" si="58">O62/$O$60</f>
        <v>0</v>
      </c>
      <c r="Z62" s="214">
        <f>P62/P60</f>
        <v>2.0334847149732255E-3</v>
      </c>
      <c r="AA62" s="219">
        <f>Q62/Q60</f>
        <v>4.1800270426888157E-2</v>
      </c>
    </row>
    <row r="63" spans="1:27" ht="20.100000000000001" customHeight="1">
      <c r="B63" s="373" t="s">
        <v>23</v>
      </c>
      <c r="C63" s="25"/>
      <c r="D63" s="26">
        <v>3.2829999999999999</v>
      </c>
      <c r="E63" s="26">
        <v>0.90200000000000002</v>
      </c>
      <c r="F63" s="26"/>
      <c r="G63" s="26"/>
      <c r="H63" s="26">
        <v>5.6459999999999999</v>
      </c>
      <c r="I63" s="26">
        <v>4.8890000000000002</v>
      </c>
      <c r="J63" s="26">
        <v>1.1679999999999999</v>
      </c>
      <c r="K63" s="26">
        <v>8.7839999999999989</v>
      </c>
      <c r="L63" s="26">
        <v>20.29</v>
      </c>
      <c r="M63" s="26">
        <v>20.119</v>
      </c>
      <c r="N63" s="26">
        <v>19.939999999999998</v>
      </c>
      <c r="O63" s="26">
        <v>21.777000000000001</v>
      </c>
      <c r="P63" s="26"/>
      <c r="Q63" s="66">
        <v>2.113</v>
      </c>
      <c r="R63" s="208"/>
      <c r="T63" s="220"/>
      <c r="U63" s="214">
        <f>H63/H60</f>
        <v>1.507445112818089E-2</v>
      </c>
      <c r="V63" s="214">
        <f>L63/L60</f>
        <v>0.38618930699099718</v>
      </c>
      <c r="W63" s="214">
        <f>M63/M60</f>
        <v>0.20018108731990766</v>
      </c>
      <c r="X63" s="214">
        <f t="shared" si="55"/>
        <v>7.6995875778082111E-4</v>
      </c>
      <c r="Y63" s="214">
        <f t="shared" si="58"/>
        <v>0.23965532420654134</v>
      </c>
      <c r="Z63" s="214">
        <f>P63/P60</f>
        <v>0</v>
      </c>
      <c r="AA63" s="219">
        <f>Q63/Q60</f>
        <v>8.1630287811473815E-2</v>
      </c>
    </row>
    <row r="64" spans="1:27" ht="20.100000000000001" customHeight="1">
      <c r="B64" s="373" t="s">
        <v>106</v>
      </c>
      <c r="C64" s="25"/>
      <c r="D64" s="26">
        <v>32.139000000000003</v>
      </c>
      <c r="E64" s="26"/>
      <c r="F64" s="26">
        <v>18.975000000000001</v>
      </c>
      <c r="G64" s="26"/>
      <c r="H64" s="26"/>
      <c r="I64" s="26"/>
      <c r="J64" s="26"/>
      <c r="K64" s="26"/>
      <c r="L64" s="26"/>
      <c r="M64" s="26">
        <v>0.107</v>
      </c>
      <c r="N64" s="26">
        <v>2.7610000000000001</v>
      </c>
      <c r="O64" s="26"/>
      <c r="P64" s="26"/>
      <c r="Q64" s="66"/>
      <c r="R64" s="208"/>
      <c r="T64" s="220"/>
      <c r="U64" s="214">
        <f>H64/H60</f>
        <v>0</v>
      </c>
      <c r="V64" s="214">
        <f>L64/L60</f>
        <v>0</v>
      </c>
      <c r="W64" s="214">
        <f>M64/M60</f>
        <v>1.0646342434131974E-3</v>
      </c>
      <c r="X64" s="214">
        <f t="shared" si="55"/>
        <v>1.066126444449773E-4</v>
      </c>
      <c r="Y64" s="214">
        <f t="shared" si="58"/>
        <v>0</v>
      </c>
      <c r="Z64" s="214">
        <f>P64/P60</f>
        <v>0</v>
      </c>
      <c r="AA64" s="219">
        <f>Q64/Q60</f>
        <v>0</v>
      </c>
    </row>
    <row r="65" spans="1:27" ht="20.100000000000001" customHeight="1">
      <c r="B65" s="373" t="s">
        <v>149</v>
      </c>
      <c r="C65" s="25"/>
      <c r="D65" s="26"/>
      <c r="E65" s="26"/>
      <c r="F65" s="26"/>
      <c r="G65" s="26">
        <v>1.2589999999999999</v>
      </c>
      <c r="H65" s="26">
        <v>63.783999999999999</v>
      </c>
      <c r="I65" s="26"/>
      <c r="J65" s="26"/>
      <c r="K65" s="26">
        <v>4.2990000000000004</v>
      </c>
      <c r="L65" s="26"/>
      <c r="M65" s="26">
        <v>37.691000000000003</v>
      </c>
      <c r="N65" s="26">
        <v>263.32499999999999</v>
      </c>
      <c r="O65" s="26">
        <v>47.316000000000003</v>
      </c>
      <c r="P65" s="26"/>
      <c r="Q65" s="66"/>
      <c r="R65" s="208"/>
      <c r="T65" s="220"/>
      <c r="U65" s="214">
        <f>H65/H60</f>
        <v>0.17029911278071022</v>
      </c>
      <c r="V65" s="214">
        <f>L65/L60</f>
        <v>0</v>
      </c>
      <c r="W65" s="214">
        <f>M65/M60</f>
        <v>0.37501989970548438</v>
      </c>
      <c r="X65" s="214">
        <f t="shared" si="55"/>
        <v>1.0167973414876364E-2</v>
      </c>
      <c r="Y65" s="214">
        <f t="shared" si="58"/>
        <v>0.52071136153541397</v>
      </c>
      <c r="Z65" s="214">
        <f>P65/P60</f>
        <v>0</v>
      </c>
      <c r="AA65" s="219">
        <f>Q65/Q60</f>
        <v>0</v>
      </c>
    </row>
    <row r="66" spans="1:27" ht="20.100000000000001" customHeight="1">
      <c r="A66" s="2"/>
      <c r="B66" s="373" t="s">
        <v>24</v>
      </c>
      <c r="C66" s="25"/>
      <c r="D66" s="26"/>
      <c r="E66" s="26"/>
      <c r="F66" s="26"/>
      <c r="G66" s="26"/>
      <c r="H66" s="26"/>
      <c r="I66" s="26"/>
      <c r="J66" s="26">
        <v>32.698</v>
      </c>
      <c r="K66" s="26">
        <v>3.04</v>
      </c>
      <c r="L66" s="26">
        <v>7.6260000000000003</v>
      </c>
      <c r="M66" s="26"/>
      <c r="N66" s="26"/>
      <c r="O66" s="26"/>
      <c r="P66" s="26"/>
      <c r="Q66" s="66"/>
      <c r="R66" s="208"/>
      <c r="S66" s="2"/>
      <c r="T66" s="220"/>
      <c r="U66" s="214">
        <f>H66/H60</f>
        <v>0</v>
      </c>
      <c r="V66" s="214">
        <f>L66/L60</f>
        <v>0.14514931764974592</v>
      </c>
      <c r="W66" s="214">
        <f>M66/M60</f>
        <v>0</v>
      </c>
      <c r="X66" s="214">
        <f t="shared" si="55"/>
        <v>0</v>
      </c>
      <c r="Y66" s="214">
        <f t="shared" si="58"/>
        <v>0</v>
      </c>
      <c r="Z66" s="214">
        <f>P66/P60</f>
        <v>0</v>
      </c>
      <c r="AA66" s="219">
        <f>Q66/Q60</f>
        <v>0</v>
      </c>
    </row>
    <row r="67" spans="1:27" ht="20.100000000000001" customHeight="1" thickBot="1">
      <c r="B67" s="373" t="s">
        <v>77</v>
      </c>
      <c r="C67" s="25"/>
      <c r="D67" s="26"/>
      <c r="E67" s="26"/>
      <c r="F67" s="26"/>
      <c r="G67" s="26">
        <v>214.63499999999999</v>
      </c>
      <c r="H67" s="26">
        <v>231.49600000000001</v>
      </c>
      <c r="I67" s="26">
        <v>65.507999999999996</v>
      </c>
      <c r="J67" s="26">
        <v>0.11799999999999999</v>
      </c>
      <c r="K67" s="26">
        <v>0.11799999999999999</v>
      </c>
      <c r="L67" s="26"/>
      <c r="M67" s="26"/>
      <c r="N67" s="26">
        <v>0.33100000000000002</v>
      </c>
      <c r="O67" s="26">
        <v>0.54400000000000004</v>
      </c>
      <c r="P67" s="26">
        <v>2.2559999999999998</v>
      </c>
      <c r="Q67" s="66">
        <v>1.399</v>
      </c>
      <c r="R67" s="208">
        <f t="shared" si="54"/>
        <v>-0.37987588652482263</v>
      </c>
      <c r="S67" s="8"/>
      <c r="T67" s="220"/>
      <c r="U67" s="214">
        <f>H67/H60</f>
        <v>0.61807919560208358</v>
      </c>
      <c r="V67" s="214">
        <f>L67/L60</f>
        <v>0</v>
      </c>
      <c r="W67" s="214">
        <f>M67/M60</f>
        <v>0</v>
      </c>
      <c r="X67" s="214">
        <f t="shared" si="55"/>
        <v>1.2781160924044725E-5</v>
      </c>
      <c r="Y67" s="214">
        <f t="shared" si="58"/>
        <v>5.9867059911079806E-3</v>
      </c>
      <c r="Z67" s="214">
        <f>P67/P60</f>
        <v>5.0972683521995514E-2</v>
      </c>
      <c r="AA67" s="219">
        <f>Q67/Q60</f>
        <v>5.404674521923894E-2</v>
      </c>
    </row>
    <row r="68" spans="1:27" ht="20.100000000000001" customHeight="1" thickBot="1">
      <c r="A68" s="387" t="s">
        <v>151</v>
      </c>
      <c r="B68" s="387"/>
      <c r="C68" s="461">
        <f>C44+C53+C60</f>
        <v>11421.275000000001</v>
      </c>
      <c r="D68" s="408">
        <f t="shared" ref="D68:Q68" si="59">D44+D53+D60</f>
        <v>12380.124</v>
      </c>
      <c r="E68" s="408">
        <f t="shared" si="59"/>
        <v>13718.668999999998</v>
      </c>
      <c r="F68" s="408">
        <f t="shared" si="59"/>
        <v>13218.899000000001</v>
      </c>
      <c r="G68" s="408">
        <f t="shared" si="59"/>
        <v>15550.999999999996</v>
      </c>
      <c r="H68" s="408">
        <f t="shared" si="59"/>
        <v>17081.728000000003</v>
      </c>
      <c r="I68" s="408">
        <f t="shared" si="59"/>
        <v>16301.928</v>
      </c>
      <c r="J68" s="408">
        <f t="shared" si="59"/>
        <v>17667.994999999999</v>
      </c>
      <c r="K68" s="408">
        <f t="shared" si="59"/>
        <v>19052.708000000002</v>
      </c>
      <c r="L68" s="408">
        <f t="shared" si="59"/>
        <v>20219.252</v>
      </c>
      <c r="M68" s="408">
        <f t="shared" si="59"/>
        <v>20459.313999999998</v>
      </c>
      <c r="N68" s="408">
        <f t="shared" si="59"/>
        <v>25897.491000000005</v>
      </c>
      <c r="O68" s="408">
        <f t="shared" si="59"/>
        <v>35187.841000000008</v>
      </c>
      <c r="P68" s="408">
        <f t="shared" si="59"/>
        <v>36152.387000000002</v>
      </c>
      <c r="Q68" s="419">
        <f t="shared" si="59"/>
        <v>30771.775999999998</v>
      </c>
      <c r="R68" s="234">
        <f t="shared" si="54"/>
        <v>-0.14883141741097217</v>
      </c>
      <c r="S68" s="8"/>
      <c r="T68" s="323">
        <f t="shared" ref="T68:AA68" si="60">T44+T53+T60</f>
        <v>1</v>
      </c>
      <c r="U68" s="466">
        <f t="shared" si="60"/>
        <v>0.99999999999999989</v>
      </c>
      <c r="V68" s="466">
        <f t="shared" si="60"/>
        <v>1</v>
      </c>
      <c r="W68" s="466">
        <f t="shared" si="60"/>
        <v>1</v>
      </c>
      <c r="X68" s="466">
        <f t="shared" si="60"/>
        <v>1</v>
      </c>
      <c r="Y68" s="466">
        <f t="shared" si="60"/>
        <v>0.99999999999999989</v>
      </c>
      <c r="Z68" s="466">
        <f t="shared" si="60"/>
        <v>1</v>
      </c>
      <c r="AA68" s="465">
        <f t="shared" si="60"/>
        <v>1</v>
      </c>
    </row>
    <row r="69" spans="1:27" ht="20.100000000000001" customHeight="1">
      <c r="B69" s="373" t="s">
        <v>75</v>
      </c>
      <c r="C69" s="25">
        <f t="shared" ref="C69:Q69" si="61">C45+C54+C61</f>
        <v>1373.4500000000003</v>
      </c>
      <c r="D69" s="26">
        <f t="shared" si="61"/>
        <v>724.07399999999996</v>
      </c>
      <c r="E69" s="26">
        <f t="shared" si="61"/>
        <v>1040.7249999999999</v>
      </c>
      <c r="F69" s="26">
        <f t="shared" si="61"/>
        <v>1484.0740000000001</v>
      </c>
      <c r="G69" s="26">
        <f t="shared" si="61"/>
        <v>2885.9909999999995</v>
      </c>
      <c r="H69" s="26">
        <f t="shared" si="61"/>
        <v>1540.05</v>
      </c>
      <c r="I69" s="26">
        <f t="shared" si="61"/>
        <v>3287.1229999999996</v>
      </c>
      <c r="J69" s="26">
        <f t="shared" si="61"/>
        <v>3078.942</v>
      </c>
      <c r="K69" s="26">
        <f t="shared" si="61"/>
        <v>3303.4880000000007</v>
      </c>
      <c r="L69" s="26">
        <f t="shared" si="61"/>
        <v>3557.5350000000003</v>
      </c>
      <c r="M69" s="26">
        <f t="shared" si="61"/>
        <v>7740.7630000000017</v>
      </c>
      <c r="N69" s="26">
        <f t="shared" ref="N69:P69" si="62">N45+N54+N61</f>
        <v>8532.1560000000009</v>
      </c>
      <c r="O69" s="26">
        <f t="shared" ref="O69" si="63">O45+O54+O61</f>
        <v>11730.069</v>
      </c>
      <c r="P69" s="26">
        <f t="shared" si="62"/>
        <v>9278.6900000000023</v>
      </c>
      <c r="Q69" s="66">
        <f t="shared" si="61"/>
        <v>7375.0060000000012</v>
      </c>
      <c r="R69" s="208">
        <f t="shared" si="54"/>
        <v>-0.20516732426667997</v>
      </c>
      <c r="S69" s="8"/>
      <c r="T69" s="220">
        <f>C69/C68</f>
        <v>0.12025364943931392</v>
      </c>
      <c r="U69" s="214">
        <f>H69/H68</f>
        <v>9.0157740481525042E-2</v>
      </c>
      <c r="V69" s="214">
        <f>L69/L68</f>
        <v>0.17594790351294895</v>
      </c>
      <c r="W69" s="214">
        <f>M69/M68</f>
        <v>0.37834909811736611</v>
      </c>
      <c r="X69" s="214">
        <f>N69/N68</f>
        <v>0.32945878811194484</v>
      </c>
      <c r="Y69" s="214">
        <f>O69/$O$68</f>
        <v>0.33335574637841514</v>
      </c>
      <c r="Z69" s="214">
        <f t="shared" ref="Z69" si="64">P69/P68</f>
        <v>0.25665497550687322</v>
      </c>
      <c r="AA69" s="219">
        <f>Q69/Q68</f>
        <v>0.23966786967382064</v>
      </c>
    </row>
    <row r="70" spans="1:27" ht="20.100000000000001" customHeight="1">
      <c r="B70" s="373" t="s">
        <v>76</v>
      </c>
      <c r="C70" s="25">
        <f t="shared" ref="C70:Q70" si="65">C46+C55+C62</f>
        <v>201.238</v>
      </c>
      <c r="D70" s="26">
        <f t="shared" si="65"/>
        <v>96.201999999999998</v>
      </c>
      <c r="E70" s="26">
        <f t="shared" si="65"/>
        <v>38.269000000000005</v>
      </c>
      <c r="F70" s="26">
        <f t="shared" si="65"/>
        <v>29.162999999999997</v>
      </c>
      <c r="G70" s="26">
        <f t="shared" si="65"/>
        <v>168.41800000000001</v>
      </c>
      <c r="H70" s="26">
        <f t="shared" si="65"/>
        <v>87.506000000000014</v>
      </c>
      <c r="I70" s="26">
        <f t="shared" si="65"/>
        <v>66.177000000000007</v>
      </c>
      <c r="J70" s="26">
        <f t="shared" si="65"/>
        <v>49.267000000000003</v>
      </c>
      <c r="K70" s="26">
        <f t="shared" si="65"/>
        <v>86.695999999999998</v>
      </c>
      <c r="L70" s="26">
        <f t="shared" si="65"/>
        <v>571.27499999999998</v>
      </c>
      <c r="M70" s="26">
        <f t="shared" si="65"/>
        <v>444.28100000000001</v>
      </c>
      <c r="N70" s="26">
        <f t="shared" ref="N70:P70" si="66">N46+N55+N62</f>
        <v>396.81799999999998</v>
      </c>
      <c r="O70" s="26">
        <f t="shared" ref="O70" si="67">O46+O55+O62</f>
        <v>481.48199999999997</v>
      </c>
      <c r="P70" s="26">
        <f t="shared" si="66"/>
        <v>527.56899999999996</v>
      </c>
      <c r="Q70" s="66">
        <f t="shared" si="65"/>
        <v>699.02800000000002</v>
      </c>
      <c r="R70" s="208">
        <f t="shared" si="54"/>
        <v>0.32499824667484267</v>
      </c>
      <c r="T70" s="220">
        <f>C70/C68</f>
        <v>1.7619573996773562E-2</v>
      </c>
      <c r="U70" s="214">
        <f>H70/H68</f>
        <v>5.1227838307693462E-3</v>
      </c>
      <c r="V70" s="214">
        <f>L70/L68</f>
        <v>2.8254012561889034E-2</v>
      </c>
      <c r="W70" s="214">
        <f>M70/M68</f>
        <v>2.171534197089893E-2</v>
      </c>
      <c r="X70" s="214">
        <f>N70/N68</f>
        <v>1.5322642645189061E-2</v>
      </c>
      <c r="Y70" s="214">
        <f t="shared" ref="Y70:Y76" si="68">O70/$O$68</f>
        <v>1.3683192441389054E-2</v>
      </c>
      <c r="Z70" s="214">
        <f t="shared" ref="Z70" si="69">P70/P68</f>
        <v>1.4592923006715986E-2</v>
      </c>
      <c r="AA70" s="219">
        <f>Q70/Q68</f>
        <v>2.2716530888564901E-2</v>
      </c>
    </row>
    <row r="71" spans="1:27" ht="20.100000000000001" customHeight="1">
      <c r="B71" s="373" t="s">
        <v>23</v>
      </c>
      <c r="C71" s="25">
        <f t="shared" ref="C71:Q71" si="70">C47+C56+C63</f>
        <v>49.899000000000001</v>
      </c>
      <c r="D71" s="26">
        <f t="shared" si="70"/>
        <v>35.189</v>
      </c>
      <c r="E71" s="26">
        <f t="shared" si="70"/>
        <v>123.26100000000001</v>
      </c>
      <c r="F71" s="26">
        <f t="shared" si="70"/>
        <v>67.512999999999991</v>
      </c>
      <c r="G71" s="26">
        <f t="shared" si="70"/>
        <v>109.432</v>
      </c>
      <c r="H71" s="26">
        <f t="shared" si="70"/>
        <v>219.20599999999999</v>
      </c>
      <c r="I71" s="26">
        <f t="shared" si="70"/>
        <v>463.26499999999999</v>
      </c>
      <c r="J71" s="26">
        <f t="shared" si="70"/>
        <v>649.12</v>
      </c>
      <c r="K71" s="26">
        <f t="shared" si="70"/>
        <v>905.19199999999989</v>
      </c>
      <c r="L71" s="26">
        <f t="shared" si="70"/>
        <v>969.50900000000001</v>
      </c>
      <c r="M71" s="26">
        <f t="shared" si="70"/>
        <v>1110.9259999999999</v>
      </c>
      <c r="N71" s="26">
        <f t="shared" ref="N71:P71" si="71">N47+N56+N63</f>
        <v>1383.9870000000001</v>
      </c>
      <c r="O71" s="26">
        <f t="shared" ref="O71" si="72">O47+O56+O63</f>
        <v>1182.865</v>
      </c>
      <c r="P71" s="26">
        <f t="shared" si="71"/>
        <v>1373.9859999999996</v>
      </c>
      <c r="Q71" s="66">
        <f t="shared" si="70"/>
        <v>1342.5490000000002</v>
      </c>
      <c r="R71" s="208">
        <f t="shared" si="54"/>
        <v>-2.2880145794789357E-2</v>
      </c>
      <c r="T71" s="220">
        <f>C71/C68</f>
        <v>4.3689518026665142E-3</v>
      </c>
      <c r="U71" s="214">
        <f>H71/H68</f>
        <v>1.2832776637117741E-2</v>
      </c>
      <c r="V71" s="214">
        <f>L71/L68</f>
        <v>4.7949795571072561E-2</v>
      </c>
      <c r="W71" s="214">
        <f>M71/M68</f>
        <v>5.4299279047186039E-2</v>
      </c>
      <c r="X71" s="214">
        <f>N71/N68</f>
        <v>5.3440968470652224E-2</v>
      </c>
      <c r="Y71" s="214">
        <f t="shared" si="68"/>
        <v>3.361573107028646E-2</v>
      </c>
      <c r="Z71" s="214">
        <f t="shared" ref="Z71" si="73">P71/P68</f>
        <v>3.8005401966957245E-2</v>
      </c>
      <c r="AA71" s="219">
        <f>Q71/Q68</f>
        <v>4.3629233489805734E-2</v>
      </c>
    </row>
    <row r="72" spans="1:27" ht="20.100000000000001" customHeight="1">
      <c r="B72" s="373" t="s">
        <v>106</v>
      </c>
      <c r="C72" s="25">
        <f t="shared" ref="C72:Q72" si="74">C57+C64+C48</f>
        <v>22.818999999999999</v>
      </c>
      <c r="D72" s="26">
        <f t="shared" si="74"/>
        <v>45.97</v>
      </c>
      <c r="E72" s="26">
        <f t="shared" si="74"/>
        <v>11.714</v>
      </c>
      <c r="F72" s="26">
        <f t="shared" si="74"/>
        <v>50.076999999999998</v>
      </c>
      <c r="G72" s="26">
        <f t="shared" si="74"/>
        <v>51.694000000000003</v>
      </c>
      <c r="H72" s="26">
        <f t="shared" si="74"/>
        <v>54.213000000000001</v>
      </c>
      <c r="I72" s="26">
        <f t="shared" si="74"/>
        <v>0</v>
      </c>
      <c r="J72" s="26">
        <f t="shared" si="74"/>
        <v>1200.1890000000001</v>
      </c>
      <c r="K72" s="26">
        <f t="shared" si="74"/>
        <v>16.085000000000001</v>
      </c>
      <c r="L72" s="26">
        <f t="shared" si="74"/>
        <v>1.758</v>
      </c>
      <c r="M72" s="26">
        <f t="shared" si="74"/>
        <v>0.55900000000000005</v>
      </c>
      <c r="N72" s="26">
        <f t="shared" ref="N72:P72" si="75">N57+N64+N48</f>
        <v>35.194000000000003</v>
      </c>
      <c r="O72" s="26">
        <f t="shared" ref="O72" si="76">O57+O64+O48</f>
        <v>4.43</v>
      </c>
      <c r="P72" s="26">
        <f t="shared" si="75"/>
        <v>33.914000000000001</v>
      </c>
      <c r="Q72" s="66">
        <f t="shared" si="74"/>
        <v>96.923000000000002</v>
      </c>
      <c r="R72" s="208">
        <f t="shared" si="54"/>
        <v>1.8579052898507991</v>
      </c>
      <c r="T72" s="220">
        <f>C72/C68</f>
        <v>1.9979380585792737E-3</v>
      </c>
      <c r="U72" s="214">
        <f>H72/H68</f>
        <v>3.1737421413102931E-3</v>
      </c>
      <c r="V72" s="214">
        <f>L72/L68</f>
        <v>8.6946836608990286E-5</v>
      </c>
      <c r="W72" s="214">
        <f>M72/M68</f>
        <v>2.7322519220341411E-5</v>
      </c>
      <c r="X72" s="214">
        <f>N72/N68</f>
        <v>1.3589733461052268E-3</v>
      </c>
      <c r="Y72" s="214">
        <f t="shared" si="68"/>
        <v>1.2589576041337685E-4</v>
      </c>
      <c r="Z72" s="214">
        <f t="shared" ref="Z72" si="77">P72/P68</f>
        <v>9.3808466920870261E-4</v>
      </c>
      <c r="AA72" s="219">
        <f>Q72/Q68</f>
        <v>3.1497369537591851E-3</v>
      </c>
    </row>
    <row r="73" spans="1:27" ht="20.100000000000001" customHeight="1">
      <c r="B73" s="373" t="s">
        <v>149</v>
      </c>
      <c r="C73" s="25">
        <f t="shared" ref="C73:Q73" si="78">C49+C58+C65</f>
        <v>23.152000000000001</v>
      </c>
      <c r="D73" s="26">
        <f t="shared" si="78"/>
        <v>0</v>
      </c>
      <c r="E73" s="26">
        <f t="shared" si="78"/>
        <v>79.662999999999997</v>
      </c>
      <c r="F73" s="26">
        <f t="shared" si="78"/>
        <v>2.5</v>
      </c>
      <c r="G73" s="26">
        <f t="shared" si="78"/>
        <v>191.51699999999997</v>
      </c>
      <c r="H73" s="26">
        <f t="shared" si="78"/>
        <v>203.07599999999996</v>
      </c>
      <c r="I73" s="26">
        <f t="shared" si="78"/>
        <v>205.83099999999999</v>
      </c>
      <c r="J73" s="26">
        <f t="shared" si="78"/>
        <v>477.327</v>
      </c>
      <c r="K73" s="26">
        <f t="shared" si="78"/>
        <v>224.66100000000003</v>
      </c>
      <c r="L73" s="26">
        <f t="shared" si="78"/>
        <v>329.21899999999999</v>
      </c>
      <c r="M73" s="26">
        <f t="shared" si="78"/>
        <v>356.79899999999998</v>
      </c>
      <c r="N73" s="26">
        <f t="shared" ref="N73:P73" si="79">N49+N58+N65</f>
        <v>1248.5329999999999</v>
      </c>
      <c r="O73" s="26">
        <f t="shared" ref="O73" si="80">O49+O58+O65</f>
        <v>328.53200000000004</v>
      </c>
      <c r="P73" s="26">
        <f t="shared" si="79"/>
        <v>899.39300000000003</v>
      </c>
      <c r="Q73" s="66">
        <f t="shared" si="78"/>
        <v>689.64200000000005</v>
      </c>
      <c r="R73" s="208">
        <f t="shared" si="54"/>
        <v>-0.23321395652401117</v>
      </c>
      <c r="T73" s="220">
        <f>C73/C68</f>
        <v>2.0270941729360337E-3</v>
      </c>
      <c r="U73" s="214">
        <f>H73/H68</f>
        <v>1.1888492780121539E-2</v>
      </c>
      <c r="V73" s="214">
        <f>L73/L68</f>
        <v>1.628245199179475E-2</v>
      </c>
      <c r="W73" s="214">
        <f>M73/M68</f>
        <v>1.7439441029156698E-2</v>
      </c>
      <c r="X73" s="214">
        <f>N73/N68</f>
        <v>4.821057761927592E-2</v>
      </c>
      <c r="Y73" s="214">
        <f t="shared" si="68"/>
        <v>9.336520532760165E-3</v>
      </c>
      <c r="Z73" s="214">
        <f t="shared" ref="Z73" si="81">P73/P68</f>
        <v>2.4877831718276306E-2</v>
      </c>
      <c r="AA73" s="219">
        <f>Q73/Q68</f>
        <v>2.2411511119800172E-2</v>
      </c>
    </row>
    <row r="74" spans="1:27" ht="20.100000000000001" customHeight="1">
      <c r="B74" s="373" t="s">
        <v>24</v>
      </c>
      <c r="C74" s="25">
        <f t="shared" ref="C74:Q74" si="82">C50+C59+C66</f>
        <v>0</v>
      </c>
      <c r="D74" s="26">
        <f t="shared" si="82"/>
        <v>0</v>
      </c>
      <c r="E74" s="26">
        <f t="shared" si="82"/>
        <v>0</v>
      </c>
      <c r="F74" s="26">
        <f t="shared" si="82"/>
        <v>0</v>
      </c>
      <c r="G74" s="26">
        <f t="shared" si="82"/>
        <v>0</v>
      </c>
      <c r="H74" s="26">
        <f t="shared" si="82"/>
        <v>0</v>
      </c>
      <c r="I74" s="26">
        <f t="shared" si="82"/>
        <v>6.7279999999999998</v>
      </c>
      <c r="J74" s="26">
        <f t="shared" si="82"/>
        <v>64.41</v>
      </c>
      <c r="K74" s="26">
        <f t="shared" si="82"/>
        <v>21.561</v>
      </c>
      <c r="L74" s="26">
        <f t="shared" si="82"/>
        <v>35.68</v>
      </c>
      <c r="M74" s="26">
        <f t="shared" si="82"/>
        <v>13.64</v>
      </c>
      <c r="N74" s="26">
        <f t="shared" ref="N74:P74" si="83">N50+N59+N66</f>
        <v>11.26</v>
      </c>
      <c r="O74" s="26">
        <f t="shared" ref="O74" si="84">O50+O59+O66</f>
        <v>23.526</v>
      </c>
      <c r="P74" s="26">
        <f t="shared" si="83"/>
        <v>354.03800000000001</v>
      </c>
      <c r="Q74" s="66">
        <f t="shared" si="82"/>
        <v>84.703999999999994</v>
      </c>
      <c r="R74" s="208">
        <f t="shared" si="54"/>
        <v>-0.76074884616905525</v>
      </c>
      <c r="T74" s="220">
        <f>C74/C68</f>
        <v>0</v>
      </c>
      <c r="U74" s="214">
        <f>H74/H68</f>
        <v>0</v>
      </c>
      <c r="V74" s="214">
        <f>L74/L68</f>
        <v>1.7646547953405992E-3</v>
      </c>
      <c r="W74" s="214">
        <f>M74/M68</f>
        <v>6.6668901997398355E-4</v>
      </c>
      <c r="X74" s="214">
        <f>N74/N68</f>
        <v>4.3479115409288094E-4</v>
      </c>
      <c r="Y74" s="214">
        <f t="shared" si="68"/>
        <v>6.6858321884539595E-4</v>
      </c>
      <c r="Z74" s="214">
        <f t="shared" ref="Z74" si="85">P74/P68</f>
        <v>9.7929356642481175E-3</v>
      </c>
      <c r="AA74" s="219">
        <f>Q74/Q68</f>
        <v>2.7526523006016941E-3</v>
      </c>
    </row>
    <row r="75" spans="1:27" ht="20.100000000000001" customHeight="1">
      <c r="B75" s="373" t="s">
        <v>25</v>
      </c>
      <c r="C75" s="25">
        <f t="shared" ref="C75:Q75" si="86">C51</f>
        <v>9747.5550000000003</v>
      </c>
      <c r="D75" s="26">
        <f t="shared" si="86"/>
        <v>11478.688999999998</v>
      </c>
      <c r="E75" s="26">
        <f t="shared" si="86"/>
        <v>12423.022999999999</v>
      </c>
      <c r="F75" s="26">
        <f t="shared" si="86"/>
        <v>11585.572</v>
      </c>
      <c r="G75" s="26">
        <f t="shared" si="86"/>
        <v>11929.312999999998</v>
      </c>
      <c r="H75" s="26">
        <f t="shared" si="86"/>
        <v>14745.913</v>
      </c>
      <c r="I75" s="26">
        <f t="shared" si="86"/>
        <v>12188.444</v>
      </c>
      <c r="J75" s="26">
        <f t="shared" si="86"/>
        <v>12036.582999999999</v>
      </c>
      <c r="K75" s="26">
        <f t="shared" si="86"/>
        <v>14414.431999999999</v>
      </c>
      <c r="L75" s="26">
        <f t="shared" si="86"/>
        <v>14671.953</v>
      </c>
      <c r="M75" s="26">
        <f t="shared" si="86"/>
        <v>10710.043</v>
      </c>
      <c r="N75" s="26">
        <f t="shared" ref="N75:P75" si="87">N51</f>
        <v>14197.726000000001</v>
      </c>
      <c r="O75" s="26">
        <f t="shared" ref="O75" si="88">O51</f>
        <v>20873.082000000002</v>
      </c>
      <c r="P75" s="26">
        <f t="shared" si="87"/>
        <v>23575.17</v>
      </c>
      <c r="Q75" s="66">
        <f t="shared" si="86"/>
        <v>20368.577000000001</v>
      </c>
      <c r="R75" s="208">
        <f t="shared" si="54"/>
        <v>-0.13601568938845393</v>
      </c>
      <c r="T75" s="220">
        <f>C75/C68</f>
        <v>0.85345594077718989</v>
      </c>
      <c r="U75" s="214">
        <f>H75/H68</f>
        <v>0.8632565159684078</v>
      </c>
      <c r="V75" s="214">
        <f>L75/L68</f>
        <v>0.72564271912729505</v>
      </c>
      <c r="W75" s="214">
        <f>M75/M68</f>
        <v>0.52348006389657054</v>
      </c>
      <c r="X75" s="214">
        <f>N75/N68</f>
        <v>0.54822785728547985</v>
      </c>
      <c r="Y75" s="214">
        <f t="shared" si="68"/>
        <v>0.59319018748550101</v>
      </c>
      <c r="Z75" s="214">
        <f t="shared" ref="Z75" si="89">P75/P68</f>
        <v>0.65210548891280673</v>
      </c>
      <c r="AA75" s="219">
        <f>Q75/Q68</f>
        <v>0.66192399814687342</v>
      </c>
    </row>
    <row r="76" spans="1:27" ht="20.100000000000001" customHeight="1" thickBot="1">
      <c r="A76" s="15"/>
      <c r="B76" s="409" t="s">
        <v>77</v>
      </c>
      <c r="C76" s="98">
        <f>C52+C67</f>
        <v>3.1619999999999999</v>
      </c>
      <c r="D76" s="30">
        <f t="shared" ref="D76:Q76" si="90">D52+D67</f>
        <v>0</v>
      </c>
      <c r="E76" s="30">
        <f t="shared" si="90"/>
        <v>2.0139999999999998</v>
      </c>
      <c r="F76" s="30">
        <f t="shared" si="90"/>
        <v>0</v>
      </c>
      <c r="G76" s="30">
        <f t="shared" si="90"/>
        <v>214.63499999999999</v>
      </c>
      <c r="H76" s="30">
        <f t="shared" si="90"/>
        <v>231.76400000000001</v>
      </c>
      <c r="I76" s="30">
        <f t="shared" si="90"/>
        <v>84.36</v>
      </c>
      <c r="J76" s="30">
        <f t="shared" si="90"/>
        <v>112.15699999999998</v>
      </c>
      <c r="K76" s="30">
        <f t="shared" si="90"/>
        <v>80.592999999999989</v>
      </c>
      <c r="L76" s="30">
        <f t="shared" si="90"/>
        <v>82.323000000000008</v>
      </c>
      <c r="M76" s="30">
        <f t="shared" si="90"/>
        <v>82.302999999999997</v>
      </c>
      <c r="N76" s="30">
        <f t="shared" ref="N76:P76" si="91">N52+N67</f>
        <v>91.816999999999993</v>
      </c>
      <c r="O76" s="30">
        <f t="shared" ref="O76" si="92">O52+O67</f>
        <v>563.8549999999999</v>
      </c>
      <c r="P76" s="30">
        <f t="shared" si="91"/>
        <v>109.62700000000001</v>
      </c>
      <c r="Q76" s="41">
        <f t="shared" si="90"/>
        <v>115.34700000000001</v>
      </c>
      <c r="R76" s="209">
        <f t="shared" si="54"/>
        <v>5.2176927216835256E-2</v>
      </c>
      <c r="T76" s="226">
        <f>C76/C68</f>
        <v>2.7685175254076272E-4</v>
      </c>
      <c r="U76" s="227">
        <f>H76/H68</f>
        <v>1.3567948160748139E-2</v>
      </c>
      <c r="V76" s="227">
        <f>L76/L68</f>
        <v>4.0715156030500044E-3</v>
      </c>
      <c r="W76" s="227">
        <f>M76/M68</f>
        <v>4.0227643996274751E-3</v>
      </c>
      <c r="X76" s="227">
        <f>N76/N68</f>
        <v>3.545401367259862E-3</v>
      </c>
      <c r="Y76" s="227">
        <f t="shared" si="68"/>
        <v>1.60241431123893E-2</v>
      </c>
      <c r="Z76" s="227">
        <f t="shared" ref="Z76" si="93">P76/P68</f>
        <v>3.0323585549136768E-3</v>
      </c>
      <c r="AA76" s="304">
        <f>Q76/Q68</f>
        <v>3.7484674267744579E-3</v>
      </c>
    </row>
    <row r="77" spans="1:27" ht="20.100000000000001" customHeight="1"/>
    <row r="78" spans="1:27" ht="20.100000000000001" customHeight="1"/>
    <row r="79" spans="1:27" ht="6" customHeight="1">
      <c r="A79" s="562" t="s">
        <v>152</v>
      </c>
      <c r="B79" s="563"/>
      <c r="C79" s="566" t="s">
        <v>155</v>
      </c>
      <c r="D79" s="567"/>
      <c r="E79" s="567"/>
      <c r="F79" s="567"/>
      <c r="G79" s="567"/>
      <c r="H79" s="567"/>
      <c r="I79" s="567"/>
      <c r="J79" s="567"/>
      <c r="K79" s="567"/>
      <c r="L79" s="567"/>
      <c r="M79" s="567"/>
      <c r="N79" s="567"/>
      <c r="O79" s="567"/>
      <c r="P79" s="567"/>
      <c r="Q79" s="568"/>
      <c r="R79" s="556" t="s">
        <v>168</v>
      </c>
    </row>
    <row r="80" spans="1:27" ht="20.100000000000001" customHeight="1">
      <c r="A80" s="562"/>
      <c r="B80" s="563"/>
      <c r="C80" s="569"/>
      <c r="D80" s="570"/>
      <c r="E80" s="570"/>
      <c r="F80" s="570"/>
      <c r="G80" s="570"/>
      <c r="H80" s="570"/>
      <c r="I80" s="570"/>
      <c r="J80" s="570"/>
      <c r="K80" s="570"/>
      <c r="L80" s="570"/>
      <c r="M80" s="570"/>
      <c r="N80" s="570"/>
      <c r="O80" s="570"/>
      <c r="P80" s="570"/>
      <c r="Q80" s="571"/>
      <c r="R80" s="556"/>
    </row>
    <row r="81" spans="1:18" ht="20.100000000000001" customHeight="1">
      <c r="A81" s="564"/>
      <c r="B81" s="565"/>
      <c r="C81" s="384">
        <v>2010</v>
      </c>
      <c r="D81" s="385">
        <v>2011</v>
      </c>
      <c r="E81" s="385">
        <v>2012</v>
      </c>
      <c r="F81" s="385">
        <v>2013</v>
      </c>
      <c r="G81" s="385">
        <v>2014</v>
      </c>
      <c r="H81" s="386">
        <v>2015</v>
      </c>
      <c r="I81" s="385">
        <v>2016</v>
      </c>
      <c r="J81" s="385">
        <v>2017</v>
      </c>
      <c r="K81" s="385">
        <v>2018</v>
      </c>
      <c r="L81" s="386">
        <v>2019</v>
      </c>
      <c r="M81" s="385">
        <v>2020</v>
      </c>
      <c r="N81" s="385">
        <v>2021</v>
      </c>
      <c r="O81" s="385">
        <v>2022</v>
      </c>
      <c r="P81" s="385">
        <v>2023</v>
      </c>
      <c r="Q81" s="415">
        <v>2024</v>
      </c>
      <c r="R81" s="556"/>
    </row>
    <row r="82" spans="1:18" ht="20.100000000000001" customHeight="1" thickBot="1">
      <c r="A82" s="394" t="s">
        <v>148</v>
      </c>
      <c r="B82" s="394"/>
      <c r="C82" s="395">
        <f t="shared" ref="C82:M82" si="94">(C44/C6)*10</f>
        <v>6.7774244389666727</v>
      </c>
      <c r="D82" s="396">
        <f t="shared" si="94"/>
        <v>9.3123535549915406</v>
      </c>
      <c r="E82" s="396">
        <f t="shared" si="94"/>
        <v>9.5501287673769806</v>
      </c>
      <c r="F82" s="396">
        <f t="shared" si="94"/>
        <v>9.7571723491147502</v>
      </c>
      <c r="G82" s="396">
        <f t="shared" si="94"/>
        <v>10.555231805634072</v>
      </c>
      <c r="H82" s="396">
        <f t="shared" si="94"/>
        <v>13.967082795859833</v>
      </c>
      <c r="I82" s="396">
        <f t="shared" si="94"/>
        <v>13.750264708531688</v>
      </c>
      <c r="J82" s="396">
        <f t="shared" si="94"/>
        <v>8.0819835575767627</v>
      </c>
      <c r="K82" s="396">
        <f t="shared" si="94"/>
        <v>16.132373976837002</v>
      </c>
      <c r="L82" s="396">
        <f t="shared" si="94"/>
        <v>12.672074215302631</v>
      </c>
      <c r="M82" s="396">
        <f t="shared" si="94"/>
        <v>14.154791323951418</v>
      </c>
      <c r="N82" s="396">
        <f t="shared" ref="N82:P82" si="95">(N44/N6)*10</f>
        <v>12.239588214440422</v>
      </c>
      <c r="O82" s="396">
        <f t="shared" si="95"/>
        <v>11.835006345672124</v>
      </c>
      <c r="P82" s="396">
        <f t="shared" si="95"/>
        <v>12.991189381081796</v>
      </c>
      <c r="Q82" s="396">
        <f t="shared" ref="Q82" si="96">(Q44/Q6)*10</f>
        <v>10.755476098158347</v>
      </c>
      <c r="R82" s="209">
        <f>(Q82-P82)/P82</f>
        <v>-0.17209458020673374</v>
      </c>
    </row>
    <row r="83" spans="1:18" ht="20.100000000000001" customHeight="1">
      <c r="A83" s="9"/>
      <c r="B83" s="398" t="s">
        <v>75</v>
      </c>
      <c r="C83" s="52">
        <f t="shared" ref="C83:M83" si="97">(C45/C7)*10</f>
        <v>2.7101236224434428</v>
      </c>
      <c r="D83" s="56">
        <f t="shared" si="97"/>
        <v>3.5911857903142668</v>
      </c>
      <c r="E83" s="56">
        <f t="shared" si="97"/>
        <v>5.9777139079699948</v>
      </c>
      <c r="F83" s="56">
        <f t="shared" si="97"/>
        <v>6.6913131209930778</v>
      </c>
      <c r="G83" s="56">
        <f t="shared" si="97"/>
        <v>9.790563307493537</v>
      </c>
      <c r="H83" s="56">
        <f t="shared" si="97"/>
        <v>9.8630267364625261</v>
      </c>
      <c r="I83" s="56">
        <f t="shared" si="97"/>
        <v>13.310450339296729</v>
      </c>
      <c r="J83" s="56">
        <f t="shared" si="97"/>
        <v>13.679435020612285</v>
      </c>
      <c r="K83" s="56">
        <f t="shared" si="97"/>
        <v>15.05905228422125</v>
      </c>
      <c r="L83" s="56">
        <f t="shared" si="97"/>
        <v>13.878053009465415</v>
      </c>
      <c r="M83" s="56">
        <f t="shared" si="97"/>
        <v>20.918324692768291</v>
      </c>
      <c r="N83" s="56">
        <f t="shared" ref="N83:P83" si="98">(N45/N7)*10</f>
        <v>10.027281525965268</v>
      </c>
      <c r="O83" s="56">
        <f t="shared" si="98"/>
        <v>10.718423167422213</v>
      </c>
      <c r="P83" s="56">
        <f t="shared" si="98"/>
        <v>18.797204499262541</v>
      </c>
      <c r="Q83" s="56">
        <f t="shared" ref="Q83" si="99">(Q45/Q7)*10</f>
        <v>25.704981393864365</v>
      </c>
      <c r="R83" s="208">
        <f t="shared" ref="R83:R114" si="100">(Q83-P83)/P83</f>
        <v>0.36748958574520124</v>
      </c>
    </row>
    <row r="84" spans="1:18" ht="20.100000000000001" customHeight="1">
      <c r="A84" s="9"/>
      <c r="B84" s="398" t="s">
        <v>76</v>
      </c>
      <c r="C84" s="52">
        <f t="shared" ref="C84:M84" si="101">(C46/C8)*10</f>
        <v>1.2094138575541038</v>
      </c>
      <c r="D84" s="56">
        <f t="shared" si="101"/>
        <v>1.0576297273526827</v>
      </c>
      <c r="E84" s="56">
        <f t="shared" si="101"/>
        <v>2.1884256876536861</v>
      </c>
      <c r="F84" s="56">
        <f t="shared" si="101"/>
        <v>2.1268232205367559</v>
      </c>
      <c r="G84" s="56">
        <f t="shared" si="101"/>
        <v>1.7915474379567478</v>
      </c>
      <c r="H84" s="56">
        <f t="shared" si="101"/>
        <v>1.6864562868369353</v>
      </c>
      <c r="I84" s="56">
        <f t="shared" si="101"/>
        <v>2.8104217097719451</v>
      </c>
      <c r="J84" s="56">
        <f t="shared" si="101"/>
        <v>3.637217211296762</v>
      </c>
      <c r="K84" s="56">
        <f t="shared" si="101"/>
        <v>3.0631900315950156</v>
      </c>
      <c r="L84" s="56">
        <f t="shared" si="101"/>
        <v>3.0610358574276098</v>
      </c>
      <c r="M84" s="56">
        <f t="shared" si="101"/>
        <v>2.9583430439675324</v>
      </c>
      <c r="N84" s="56">
        <f t="shared" ref="N84:P84" si="102">(N46/N8)*10</f>
        <v>3.9256262118634004</v>
      </c>
      <c r="O84" s="56">
        <f t="shared" si="102"/>
        <v>4.3312947723104998</v>
      </c>
      <c r="P84" s="56">
        <f t="shared" si="102"/>
        <v>3.9160528871293043</v>
      </c>
      <c r="Q84" s="56">
        <f t="shared" ref="Q84" si="103">(Q46/Q8)*10</f>
        <v>2.1825749497312223</v>
      </c>
      <c r="R84" s="208">
        <f t="shared" si="100"/>
        <v>-0.44265948069685612</v>
      </c>
    </row>
    <row r="85" spans="1:18" ht="20.100000000000001" customHeight="1">
      <c r="A85" s="9"/>
      <c r="B85" s="398" t="s">
        <v>23</v>
      </c>
      <c r="C85" s="92">
        <f t="shared" ref="C85:M85" si="104">(C47/C9)*10</f>
        <v>5.8130242311276792</v>
      </c>
      <c r="D85" s="117">
        <f t="shared" si="104"/>
        <v>4.0701620104605167</v>
      </c>
      <c r="E85" s="56">
        <f t="shared" si="104"/>
        <v>2.4435147279081377</v>
      </c>
      <c r="F85" s="56">
        <f t="shared" si="104"/>
        <v>4.1211695763643021</v>
      </c>
      <c r="G85" s="56">
        <f t="shared" si="104"/>
        <v>1.9737748678823297</v>
      </c>
      <c r="H85" s="56">
        <f t="shared" si="104"/>
        <v>22.867544705000537</v>
      </c>
      <c r="I85" s="56">
        <f t="shared" si="104"/>
        <v>51.706260575296099</v>
      </c>
      <c r="J85" s="56">
        <f t="shared" si="104"/>
        <v>3.9484268870550681</v>
      </c>
      <c r="K85" s="56">
        <f t="shared" si="104"/>
        <v>52.016209843796055</v>
      </c>
      <c r="L85" s="56">
        <f t="shared" si="104"/>
        <v>37.047229933143058</v>
      </c>
      <c r="M85" s="56">
        <f t="shared" si="104"/>
        <v>12.669512294272739</v>
      </c>
      <c r="N85" s="56">
        <f t="shared" ref="N85:P85" si="105">(N47/N9)*10</f>
        <v>22.13090402692352</v>
      </c>
      <c r="O85" s="56">
        <f t="shared" si="105"/>
        <v>21.463987198795177</v>
      </c>
      <c r="P85" s="56">
        <f t="shared" si="105"/>
        <v>25.486182190378699</v>
      </c>
      <c r="Q85" s="56">
        <f t="shared" ref="Q85" si="106">(Q47/Q9)*10</f>
        <v>7.6970237682766287</v>
      </c>
      <c r="R85" s="208">
        <f t="shared" si="100"/>
        <v>-0.69799228025677629</v>
      </c>
    </row>
    <row r="86" spans="1:18" ht="20.100000000000001" customHeight="1">
      <c r="A86" s="9"/>
      <c r="B86" s="398" t="s">
        <v>106</v>
      </c>
      <c r="C86" s="92">
        <f t="shared" ref="C86:H86" si="107">(C48/C10)*10</f>
        <v>1.7683663980161191</v>
      </c>
      <c r="D86" s="117">
        <f t="shared" si="107"/>
        <v>1.0814762686683868</v>
      </c>
      <c r="E86" s="56">
        <f t="shared" si="107"/>
        <v>2.170867309117865</v>
      </c>
      <c r="F86" s="56">
        <f t="shared" si="107"/>
        <v>0.9637456618740704</v>
      </c>
      <c r="G86" s="56">
        <f t="shared" si="107"/>
        <v>3.4895369245308498</v>
      </c>
      <c r="H86" s="56">
        <f t="shared" si="107"/>
        <v>4.7597014925373129</v>
      </c>
      <c r="I86" s="56"/>
      <c r="J86" s="56">
        <f t="shared" ref="J86:L92" si="108">(J48/J10)*10</f>
        <v>1.3118798244981211</v>
      </c>
      <c r="K86" s="56">
        <f t="shared" si="108"/>
        <v>4.1933256616800927</v>
      </c>
      <c r="L86" s="56">
        <f t="shared" si="108"/>
        <v>7.088709677419355</v>
      </c>
      <c r="M86" s="56"/>
      <c r="N86" s="56"/>
      <c r="O86" s="56"/>
      <c r="P86" s="56"/>
      <c r="Q86" s="56"/>
      <c r="R86" s="208"/>
    </row>
    <row r="87" spans="1:18" ht="20.100000000000001" customHeight="1">
      <c r="A87" s="9"/>
      <c r="B87" s="398" t="s">
        <v>149</v>
      </c>
      <c r="C87" s="92">
        <f>(C49/C11)*10</f>
        <v>22.521400778210122</v>
      </c>
      <c r="D87" s="9"/>
      <c r="E87" s="56">
        <f>(E49/E11)*10</f>
        <v>3.1579719337191787</v>
      </c>
      <c r="F87" s="56">
        <f>(F49/F11)*10</f>
        <v>13.513513513513512</v>
      </c>
      <c r="G87" s="56">
        <f>(G49/G11)*10</f>
        <v>2.7352425314126338</v>
      </c>
      <c r="H87" s="56">
        <f>(H49/H11)*10</f>
        <v>4.5103131172489714</v>
      </c>
      <c r="I87" s="56">
        <f>(I49/I11)*10</f>
        <v>6.2122657169589237</v>
      </c>
      <c r="J87" s="56">
        <f t="shared" si="108"/>
        <v>6.9450595818359053</v>
      </c>
      <c r="K87" s="56">
        <f t="shared" si="108"/>
        <v>4.5370777115364502</v>
      </c>
      <c r="L87" s="56">
        <f t="shared" si="108"/>
        <v>5.7751640178226848</v>
      </c>
      <c r="M87" s="56">
        <f t="shared" ref="M87:N92" si="109">(M49/M11)*10</f>
        <v>3.7813485010072285</v>
      </c>
      <c r="N87" s="56">
        <f t="shared" si="109"/>
        <v>4.4409945727628415</v>
      </c>
      <c r="O87" s="56">
        <f t="shared" ref="O87:Q87" si="110">(O49/O11)*10</f>
        <v>4.0935703160254446</v>
      </c>
      <c r="P87" s="56">
        <f t="shared" si="110"/>
        <v>5.4737902366881919</v>
      </c>
      <c r="Q87" s="56">
        <f t="shared" si="110"/>
        <v>14.175872063146212</v>
      </c>
      <c r="R87" s="208">
        <f t="shared" si="100"/>
        <v>1.589772616446304</v>
      </c>
    </row>
    <row r="88" spans="1:18" ht="20.100000000000001" customHeight="1">
      <c r="A88" s="9"/>
      <c r="B88" s="398" t="s">
        <v>24</v>
      </c>
      <c r="C88" s="92"/>
      <c r="D88" s="9"/>
      <c r="E88" s="56"/>
      <c r="F88" s="56"/>
      <c r="G88" s="56"/>
      <c r="H88" s="56"/>
      <c r="I88" s="56">
        <f>(I50/I12)*10</f>
        <v>2.6698412698412701</v>
      </c>
      <c r="J88" s="56">
        <f t="shared" si="108"/>
        <v>1.8839506172839506</v>
      </c>
      <c r="K88" s="56">
        <f t="shared" si="108"/>
        <v>2.8853403957002648</v>
      </c>
      <c r="L88" s="56">
        <f t="shared" si="108"/>
        <v>3.0018373909049152</v>
      </c>
      <c r="M88" s="56">
        <f t="shared" si="109"/>
        <v>2.942826321467098</v>
      </c>
      <c r="N88" s="56">
        <f t="shared" si="109"/>
        <v>3.4277016742770168</v>
      </c>
      <c r="O88" s="56">
        <f t="shared" ref="O88:Q88" si="111">(O50/O12)*10</f>
        <v>5.7704194260485639</v>
      </c>
      <c r="P88" s="56">
        <f t="shared" si="111"/>
        <v>85.723486682808726</v>
      </c>
      <c r="Q88" s="56">
        <f t="shared" si="111"/>
        <v>2.8396526869824661</v>
      </c>
      <c r="R88" s="208">
        <f t="shared" si="100"/>
        <v>-0.96687427452070807</v>
      </c>
    </row>
    <row r="89" spans="1:18" ht="20.100000000000001" customHeight="1">
      <c r="A89" s="9"/>
      <c r="B89" s="398" t="s">
        <v>25</v>
      </c>
      <c r="C89" s="92">
        <f t="shared" ref="C89:H89" si="112">(C51/C13)*10</f>
        <v>9.8721014316618465</v>
      </c>
      <c r="D89" s="117">
        <f t="shared" si="112"/>
        <v>11.299234556769386</v>
      </c>
      <c r="E89" s="56">
        <f t="shared" si="112"/>
        <v>10.682226074454713</v>
      </c>
      <c r="F89" s="56">
        <f t="shared" si="112"/>
        <v>10.760439944198939</v>
      </c>
      <c r="G89" s="56">
        <f t="shared" si="112"/>
        <v>12.902454852327061</v>
      </c>
      <c r="H89" s="56">
        <f t="shared" si="112"/>
        <v>15.579641959838815</v>
      </c>
      <c r="I89" s="56">
        <f>(I51/I13)*10</f>
        <v>14.166283891843641</v>
      </c>
      <c r="J89" s="56">
        <f t="shared" si="108"/>
        <v>15.791833671607169</v>
      </c>
      <c r="K89" s="56">
        <f t="shared" si="108"/>
        <v>17.063022623748779</v>
      </c>
      <c r="L89" s="56">
        <f t="shared" si="108"/>
        <v>14.116076041559431</v>
      </c>
      <c r="M89" s="56">
        <f t="shared" si="109"/>
        <v>14.965287937411532</v>
      </c>
      <c r="N89" s="56">
        <f t="shared" si="109"/>
        <v>16.839827589478876</v>
      </c>
      <c r="O89" s="56">
        <f t="shared" ref="O89:Q89" si="113">(O51/O13)*10</f>
        <v>15.838750873582635</v>
      </c>
      <c r="P89" s="56">
        <f t="shared" si="113"/>
        <v>12.409401494802299</v>
      </c>
      <c r="Q89" s="56">
        <f t="shared" si="113"/>
        <v>10.417121584535964</v>
      </c>
      <c r="R89" s="208">
        <f t="shared" si="100"/>
        <v>-0.16054601111107616</v>
      </c>
    </row>
    <row r="90" spans="1:18" ht="20.100000000000001" customHeight="1" thickBot="1">
      <c r="A90" s="9"/>
      <c r="B90" s="398" t="s">
        <v>77</v>
      </c>
      <c r="C90" s="284">
        <f>(C52/C14)*10</f>
        <v>1.494328922495274</v>
      </c>
      <c r="D90" s="9"/>
      <c r="E90" s="56">
        <f>(E52/E14)*10</f>
        <v>1.678333333333333</v>
      </c>
      <c r="F90" s="56"/>
      <c r="G90" s="56"/>
      <c r="H90" s="56">
        <f>(H52/H14)*10</f>
        <v>11.166666666666668</v>
      </c>
      <c r="I90" s="56">
        <f>(I52/I14)*10</f>
        <v>3.6485388039481323</v>
      </c>
      <c r="J90" s="56">
        <f t="shared" si="108"/>
        <v>6.0210124677558046</v>
      </c>
      <c r="K90" s="56">
        <f t="shared" si="108"/>
        <v>5.6957321820369451</v>
      </c>
      <c r="L90" s="56">
        <f t="shared" si="108"/>
        <v>3.9927733048792318</v>
      </c>
      <c r="M90" s="56">
        <f t="shared" si="109"/>
        <v>14.413835376532397</v>
      </c>
      <c r="N90" s="56">
        <f t="shared" si="109"/>
        <v>5.1158083095677451</v>
      </c>
      <c r="O90" s="56">
        <f t="shared" ref="O90:Q90" si="114">(O52/O14)*10</f>
        <v>1.7527170784677946</v>
      </c>
      <c r="P90" s="56">
        <f t="shared" si="114"/>
        <v>4.7867237305514694</v>
      </c>
      <c r="Q90" s="56">
        <f t="shared" si="114"/>
        <v>3.2719232757135472</v>
      </c>
      <c r="R90" s="208">
        <f t="shared" si="100"/>
        <v>-0.3164587179263435</v>
      </c>
    </row>
    <row r="91" spans="1:18" ht="20.100000000000001" customHeight="1" thickBot="1">
      <c r="A91" s="399" t="s">
        <v>150</v>
      </c>
      <c r="B91" s="399"/>
      <c r="C91" s="400"/>
      <c r="D91" s="401"/>
      <c r="E91" s="401"/>
      <c r="F91" s="401"/>
      <c r="G91" s="401"/>
      <c r="H91" s="401"/>
      <c r="I91" s="401"/>
      <c r="J91" s="401">
        <f t="shared" si="108"/>
        <v>5.8813519813519815</v>
      </c>
      <c r="K91" s="401">
        <f t="shared" si="108"/>
        <v>3.6561121954745901</v>
      </c>
      <c r="L91" s="401">
        <f t="shared" si="108"/>
        <v>3.3283722387592043</v>
      </c>
      <c r="M91" s="401">
        <f t="shared" si="109"/>
        <v>0.78507347889267887</v>
      </c>
      <c r="N91" s="401">
        <f t="shared" si="109"/>
        <v>1.949745065013426</v>
      </c>
      <c r="O91" s="401">
        <f t="shared" ref="O91:Q91" si="115">(O53/O15)*10</f>
        <v>2.0505229469794446</v>
      </c>
      <c r="P91" s="401">
        <f t="shared" si="115"/>
        <v>2.9731982559630672</v>
      </c>
      <c r="Q91" s="401">
        <f t="shared" si="115"/>
        <v>0.79193585067762773</v>
      </c>
      <c r="R91" s="346">
        <f t="shared" si="100"/>
        <v>-0.73364176132912906</v>
      </c>
    </row>
    <row r="92" spans="1:18" ht="20.100000000000001" customHeight="1">
      <c r="A92" s="9"/>
      <c r="B92" s="398" t="s">
        <v>75</v>
      </c>
      <c r="C92" s="403"/>
      <c r="D92" s="56"/>
      <c r="E92" s="56"/>
      <c r="F92" s="56"/>
      <c r="G92" s="56"/>
      <c r="H92" s="56"/>
      <c r="I92" s="56"/>
      <c r="J92" s="56">
        <f t="shared" si="108"/>
        <v>13.488924687877567</v>
      </c>
      <c r="K92" s="56">
        <f t="shared" si="108"/>
        <v>4.3325183374083123</v>
      </c>
      <c r="L92" s="56">
        <f t="shared" si="108"/>
        <v>9.1487263763352509</v>
      </c>
      <c r="M92" s="56">
        <f t="shared" si="109"/>
        <v>0.78479436686520065</v>
      </c>
      <c r="N92" s="56">
        <f t="shared" si="109"/>
        <v>1.9733187001898678</v>
      </c>
      <c r="O92" s="56">
        <f t="shared" ref="O92:Q92" si="116">(O54/O16)*10</f>
        <v>2.0737322399259974</v>
      </c>
      <c r="P92" s="56">
        <f t="shared" si="116"/>
        <v>2.9493908703948328</v>
      </c>
      <c r="Q92" s="56">
        <f t="shared" si="116"/>
        <v>25.422245108135947</v>
      </c>
      <c r="R92" s="208">
        <f t="shared" si="100"/>
        <v>7.6194899981950135</v>
      </c>
    </row>
    <row r="93" spans="1:18" ht="20.100000000000001" customHeight="1">
      <c r="A93" s="9"/>
      <c r="B93" s="398" t="s">
        <v>76</v>
      </c>
      <c r="C93" s="403"/>
      <c r="D93" s="56"/>
      <c r="E93" s="56"/>
      <c r="F93" s="56"/>
      <c r="G93" s="56"/>
      <c r="H93" s="56"/>
      <c r="I93" s="56"/>
      <c r="J93" s="56"/>
      <c r="K93" s="56">
        <f t="shared" ref="K93" si="117">(K55/K17)*10</f>
        <v>13.633333333333333</v>
      </c>
      <c r="L93" s="56"/>
      <c r="M93" s="56"/>
      <c r="N93" s="56"/>
      <c r="O93" s="56"/>
      <c r="P93" s="56"/>
      <c r="Q93" s="56"/>
      <c r="R93" s="208"/>
    </row>
    <row r="94" spans="1:18" ht="20.100000000000001" customHeight="1">
      <c r="A94" s="9"/>
      <c r="B94" s="398" t="s">
        <v>23</v>
      </c>
      <c r="C94" s="403"/>
      <c r="D94" s="56"/>
      <c r="E94" s="56"/>
      <c r="F94" s="56"/>
      <c r="G94" s="56"/>
      <c r="H94" s="56"/>
      <c r="I94" s="56"/>
      <c r="J94" s="56">
        <f t="shared" ref="J94:N94" si="118">(J56/J18)*10</f>
        <v>3.846123260437377</v>
      </c>
      <c r="K94" s="56">
        <f t="shared" si="118"/>
        <v>2.8668584343538113</v>
      </c>
      <c r="L94" s="56">
        <f t="shared" si="118"/>
        <v>1.1991341991341993</v>
      </c>
      <c r="M94" s="56"/>
      <c r="N94" s="56">
        <f t="shared" si="118"/>
        <v>1.538091969800961</v>
      </c>
      <c r="O94" s="56">
        <f t="shared" ref="O94:Q94" si="119">(O56/O18)*10</f>
        <v>1.4616781946482218</v>
      </c>
      <c r="P94" s="56">
        <f t="shared" si="119"/>
        <v>2.4527063969382175</v>
      </c>
      <c r="Q94" s="56">
        <f t="shared" si="119"/>
        <v>4.7102628285356696</v>
      </c>
      <c r="R94" s="208">
        <f t="shared" si="100"/>
        <v>0.92043484471505577</v>
      </c>
    </row>
    <row r="95" spans="1:18" ht="20.100000000000001" customHeight="1">
      <c r="A95" s="9"/>
      <c r="B95" s="398" t="s">
        <v>106</v>
      </c>
      <c r="C95" s="403"/>
      <c r="D95" s="56"/>
      <c r="E95" s="56"/>
      <c r="F95" s="56"/>
      <c r="G95" s="56"/>
      <c r="H95" s="56"/>
      <c r="I95" s="56"/>
      <c r="J95" s="56"/>
      <c r="K95" s="56">
        <f t="shared" ref="K95:M95" si="120">(K57/K19)*10</f>
        <v>2.4446846138730596</v>
      </c>
      <c r="L95" s="56"/>
      <c r="M95" s="56">
        <f t="shared" si="120"/>
        <v>4.1851851851851851</v>
      </c>
      <c r="N95" s="56"/>
      <c r="O95" s="56"/>
      <c r="P95" s="56"/>
      <c r="Q95" s="56"/>
      <c r="R95" s="208"/>
    </row>
    <row r="96" spans="1:18" ht="20.100000000000001" customHeight="1">
      <c r="A96" s="9"/>
      <c r="B96" s="398" t="s">
        <v>149</v>
      </c>
      <c r="C96" s="403"/>
      <c r="D96" s="56"/>
      <c r="E96" s="56"/>
      <c r="F96" s="56"/>
      <c r="G96" s="56"/>
      <c r="H96" s="56"/>
      <c r="I96" s="56"/>
      <c r="J96" s="56"/>
      <c r="K96" s="56">
        <f t="shared" ref="K96" si="121">(K58/K20)*10</f>
        <v>2.6265151515151519</v>
      </c>
      <c r="L96" s="56"/>
      <c r="M96" s="56"/>
      <c r="N96" s="56"/>
      <c r="O96" s="56"/>
      <c r="P96" s="56"/>
      <c r="Q96" s="56"/>
      <c r="R96" s="208"/>
    </row>
    <row r="97" spans="1:18" ht="20.100000000000001" customHeight="1" thickBot="1">
      <c r="A97" s="9"/>
      <c r="B97" s="398" t="s">
        <v>24</v>
      </c>
      <c r="C97" s="403"/>
      <c r="D97" s="56"/>
      <c r="E97" s="56"/>
      <c r="F97" s="56"/>
      <c r="G97" s="56"/>
      <c r="H97" s="56"/>
      <c r="I97" s="56"/>
      <c r="J97" s="56">
        <f t="shared" ref="J97:L97" si="122">(J59/J21)*10</f>
        <v>2.0368509212730319</v>
      </c>
      <c r="K97" s="56"/>
      <c r="L97" s="56">
        <f t="shared" si="122"/>
        <v>2.2351851851851854</v>
      </c>
      <c r="M97" s="56"/>
      <c r="N97" s="56"/>
      <c r="O97" s="56"/>
      <c r="P97" s="56"/>
      <c r="Q97" s="56"/>
      <c r="R97" s="208"/>
    </row>
    <row r="98" spans="1:18" ht="20.100000000000001" customHeight="1" thickBot="1">
      <c r="A98" s="55" t="s">
        <v>156</v>
      </c>
      <c r="B98" s="55"/>
      <c r="C98" s="54"/>
      <c r="D98" s="160">
        <f t="shared" ref="D98:I99" si="123">(D60/D22)*10</f>
        <v>0.67314037101939705</v>
      </c>
      <c r="E98" s="160">
        <f t="shared" si="123"/>
        <v>1.6231060606060608</v>
      </c>
      <c r="F98" s="160">
        <f t="shared" si="123"/>
        <v>1.634123647682769</v>
      </c>
      <c r="G98" s="160">
        <f t="shared" si="123"/>
        <v>2.7703725788761933</v>
      </c>
      <c r="H98" s="160">
        <f t="shared" si="123"/>
        <v>3.1453417087959155</v>
      </c>
      <c r="I98" s="160">
        <f t="shared" si="123"/>
        <v>2.3195724219842533</v>
      </c>
      <c r="J98" s="160">
        <f t="shared" ref="J98:L99" si="124">(J60/J22)*10</f>
        <v>1.9027606822577807</v>
      </c>
      <c r="K98" s="160">
        <f t="shared" si="124"/>
        <v>5.734139613834075</v>
      </c>
      <c r="L98" s="160">
        <f t="shared" si="124"/>
        <v>8.8286002352545783</v>
      </c>
      <c r="M98" s="160">
        <f t="shared" ref="M98:M99" si="125">(M60/M22)*10</f>
        <v>1.0635906661728136</v>
      </c>
      <c r="N98" s="160">
        <f t="shared" ref="N98:P98" si="126">(N60/N22)*10</f>
        <v>2.0091165752521674</v>
      </c>
      <c r="O98" s="160">
        <f t="shared" si="126"/>
        <v>2.6951002491398746</v>
      </c>
      <c r="P98" s="160">
        <f t="shared" si="126"/>
        <v>11.424625709860612</v>
      </c>
      <c r="Q98" s="160">
        <f t="shared" ref="Q98" si="127">(Q60/Q22)*10</f>
        <v>5.6815188762071998</v>
      </c>
      <c r="R98" s="346">
        <f t="shared" si="100"/>
        <v>-0.50269540372745236</v>
      </c>
    </row>
    <row r="99" spans="1:18" ht="20.100000000000001" customHeight="1">
      <c r="A99" s="9"/>
      <c r="B99" s="398" t="s">
        <v>75</v>
      </c>
      <c r="C99" s="90"/>
      <c r="D99" s="87">
        <f t="shared" si="123"/>
        <v>1.5469179127250534</v>
      </c>
      <c r="E99" s="87">
        <f t="shared" si="123"/>
        <v>1.7807017543859651</v>
      </c>
      <c r="F99" s="87">
        <f t="shared" si="123"/>
        <v>2.0304658453864173</v>
      </c>
      <c r="G99" s="87">
        <f t="shared" si="123"/>
        <v>7.9468772433596548</v>
      </c>
      <c r="H99" s="87">
        <f t="shared" si="123"/>
        <v>9.4674588918059985</v>
      </c>
      <c r="I99" s="87">
        <f t="shared" si="123"/>
        <v>12.98667691519344</v>
      </c>
      <c r="J99" s="87">
        <f t="shared" si="124"/>
        <v>12.801664355062414</v>
      </c>
      <c r="K99" s="87">
        <f t="shared" si="124"/>
        <v>7.8144927536231865</v>
      </c>
      <c r="L99" s="87">
        <f t="shared" si="124"/>
        <v>24.355093966369932</v>
      </c>
      <c r="M99" s="87">
        <f t="shared" si="125"/>
        <v>22.688865210442195</v>
      </c>
      <c r="N99" s="87">
        <f t="shared" ref="N99:N102" si="128">(N61/N23)*10</f>
        <v>10.784434654919238</v>
      </c>
      <c r="O99" s="87">
        <f t="shared" ref="O99:Q99" si="129">(O61/O23)*10</f>
        <v>8.2290697674418603</v>
      </c>
      <c r="P99" s="87">
        <f t="shared" si="129"/>
        <v>11.581376070737775</v>
      </c>
      <c r="Q99" s="87">
        <f t="shared" si="129"/>
        <v>5.7621109607577807</v>
      </c>
      <c r="R99" s="208">
        <f t="shared" si="100"/>
        <v>-0.50246750251753858</v>
      </c>
    </row>
    <row r="100" spans="1:18" ht="20.100000000000001" customHeight="1">
      <c r="A100" s="9"/>
      <c r="B100" s="398" t="s">
        <v>76</v>
      </c>
      <c r="C100" s="92"/>
      <c r="D100" s="56"/>
      <c r="E100" s="56"/>
      <c r="F100" s="56"/>
      <c r="G100" s="56"/>
      <c r="H100" s="56">
        <f t="shared" ref="H100:J100" si="130">(H62/H24)*10</f>
        <v>2.8327777777777778</v>
      </c>
      <c r="I100" s="56"/>
      <c r="J100" s="56">
        <f t="shared" si="130"/>
        <v>70.000000000000014</v>
      </c>
      <c r="K100" s="56"/>
      <c r="L100" s="56"/>
      <c r="M100" s="56"/>
      <c r="N100" s="56"/>
      <c r="O100" s="56"/>
      <c r="P100" s="56"/>
      <c r="Q100" s="56"/>
      <c r="R100" s="208"/>
    </row>
    <row r="101" spans="1:18" ht="20.100000000000001" customHeight="1">
      <c r="A101" s="9"/>
      <c r="B101" s="398" t="s">
        <v>23</v>
      </c>
      <c r="C101" s="92"/>
      <c r="D101" s="56">
        <f t="shared" ref="D101:M101" si="131">(D63/D25)*10</f>
        <v>2.4318518518518517</v>
      </c>
      <c r="E101" s="56">
        <f t="shared" si="131"/>
        <v>1.5033333333333334</v>
      </c>
      <c r="F101" s="56"/>
      <c r="G101" s="56"/>
      <c r="H101" s="56">
        <f t="shared" si="131"/>
        <v>18.21290322580645</v>
      </c>
      <c r="I101" s="56">
        <f t="shared" si="131"/>
        <v>52.01063829787234</v>
      </c>
      <c r="J101" s="56">
        <f t="shared" si="131"/>
        <v>1.7537537537537538</v>
      </c>
      <c r="K101" s="56">
        <f t="shared" si="131"/>
        <v>30.606271777003478</v>
      </c>
      <c r="L101" s="56">
        <f t="shared" si="131"/>
        <v>8.384297520661157</v>
      </c>
      <c r="M101" s="56">
        <f t="shared" si="131"/>
        <v>46.038901601830673</v>
      </c>
      <c r="N101" s="56">
        <f t="shared" si="128"/>
        <v>1.883441957117219</v>
      </c>
      <c r="O101" s="56">
        <f t="shared" ref="O101:Q101" si="132">(O63/O25)*10</f>
        <v>0.83054919908466818</v>
      </c>
      <c r="P101" s="56"/>
      <c r="Q101" s="56">
        <f t="shared" si="132"/>
        <v>7.0199335548172757</v>
      </c>
      <c r="R101" s="208"/>
    </row>
    <row r="102" spans="1:18" ht="20.100000000000001" customHeight="1">
      <c r="A102" s="9"/>
      <c r="B102" s="398" t="s">
        <v>106</v>
      </c>
      <c r="C102" s="92"/>
      <c r="D102" s="56">
        <f t="shared" ref="D102:M102" si="133">(D64/D26)*10</f>
        <v>0.47064595018085437</v>
      </c>
      <c r="E102" s="56"/>
      <c r="F102" s="56">
        <f t="shared" si="133"/>
        <v>0.58525075565973728</v>
      </c>
      <c r="G102" s="56"/>
      <c r="H102" s="56"/>
      <c r="I102" s="56"/>
      <c r="J102" s="56"/>
      <c r="K102" s="56"/>
      <c r="L102" s="56"/>
      <c r="M102" s="56">
        <f t="shared" si="133"/>
        <v>3.9629629629629628</v>
      </c>
      <c r="N102" s="56">
        <f t="shared" si="128"/>
        <v>9.4232081911262799</v>
      </c>
      <c r="O102" s="56"/>
      <c r="P102" s="56"/>
      <c r="Q102" s="56"/>
      <c r="R102" s="208"/>
    </row>
    <row r="103" spans="1:18" ht="20.100000000000001" customHeight="1">
      <c r="A103" s="9"/>
      <c r="B103" s="398" t="s">
        <v>149</v>
      </c>
      <c r="C103" s="92"/>
      <c r="D103" s="56"/>
      <c r="E103" s="56"/>
      <c r="F103" s="56"/>
      <c r="G103" s="56">
        <f t="shared" ref="G103:N103" si="134">(G65/G27)*10</f>
        <v>89.928571428571416</v>
      </c>
      <c r="H103" s="56">
        <f t="shared" si="134"/>
        <v>5.6586231369765798</v>
      </c>
      <c r="I103" s="56"/>
      <c r="J103" s="56"/>
      <c r="K103" s="56">
        <f t="shared" si="134"/>
        <v>3.4951219512195126</v>
      </c>
      <c r="L103" s="56"/>
      <c r="M103" s="56">
        <f t="shared" si="134"/>
        <v>0.40900015191961286</v>
      </c>
      <c r="N103" s="56">
        <f t="shared" si="134"/>
        <v>1.7976734183955598</v>
      </c>
      <c r="O103" s="56">
        <f t="shared" ref="O103" si="135">(O65/O27)*10</f>
        <v>9.7237977805178808</v>
      </c>
      <c r="P103" s="56"/>
      <c r="Q103" s="56"/>
      <c r="R103" s="208"/>
    </row>
    <row r="104" spans="1:18" ht="20.100000000000001" customHeight="1">
      <c r="A104" s="404"/>
      <c r="B104" s="398" t="s">
        <v>24</v>
      </c>
      <c r="C104" s="92"/>
      <c r="D104" s="56"/>
      <c r="E104" s="56"/>
      <c r="F104" s="56"/>
      <c r="G104" s="56"/>
      <c r="H104" s="56"/>
      <c r="I104" s="56"/>
      <c r="J104" s="56">
        <f t="shared" ref="J104:L104" si="136">(J66/J28)*10</f>
        <v>1.5329582747304267</v>
      </c>
      <c r="K104" s="56">
        <f t="shared" si="136"/>
        <v>1.7117117117117118</v>
      </c>
      <c r="L104" s="56">
        <f t="shared" si="136"/>
        <v>3.0261904761904761</v>
      </c>
      <c r="M104" s="56"/>
      <c r="N104" s="56"/>
      <c r="O104" s="56"/>
      <c r="P104" s="56"/>
      <c r="Q104" s="56"/>
      <c r="R104" s="208"/>
    </row>
    <row r="105" spans="1:18" ht="20.100000000000001" customHeight="1">
      <c r="A105" s="9"/>
      <c r="B105" s="398" t="s">
        <v>77</v>
      </c>
      <c r="C105" s="410"/>
      <c r="D105" s="56"/>
      <c r="E105" s="56"/>
      <c r="F105" s="56"/>
      <c r="G105" s="56">
        <f t="shared" ref="G105:N105" si="137">(G67/G29)*10</f>
        <v>2.4300044154109162</v>
      </c>
      <c r="H105" s="56">
        <f t="shared" si="137"/>
        <v>2.3511918666653124</v>
      </c>
      <c r="I105" s="56">
        <f t="shared" si="137"/>
        <v>1.3589743589743588</v>
      </c>
      <c r="J105" s="56">
        <f t="shared" si="137"/>
        <v>3.9333333333333331</v>
      </c>
      <c r="K105" s="56">
        <f t="shared" si="137"/>
        <v>2.9499999999999997</v>
      </c>
      <c r="L105" s="56"/>
      <c r="M105" s="56"/>
      <c r="N105" s="56">
        <f t="shared" si="137"/>
        <v>8.2750000000000004</v>
      </c>
      <c r="O105" s="56">
        <f t="shared" ref="O105:Q105" si="138">(O67/O29)*10</f>
        <v>10.88</v>
      </c>
      <c r="P105" s="56">
        <f t="shared" si="138"/>
        <v>9.3999999999999986</v>
      </c>
      <c r="Q105" s="56">
        <f t="shared" si="138"/>
        <v>3.6815789473684211</v>
      </c>
      <c r="R105" s="208">
        <f t="shared" si="100"/>
        <v>-0.60834266517357216</v>
      </c>
    </row>
    <row r="106" spans="1:18" ht="20.100000000000001" customHeight="1">
      <c r="A106" s="405" t="s">
        <v>151</v>
      </c>
      <c r="B106" s="405"/>
      <c r="C106" s="411">
        <f t="shared" ref="C106:F110" si="139">(C68/C30)*10</f>
        <v>6.7774244389666727</v>
      </c>
      <c r="D106" s="412">
        <f t="shared" si="139"/>
        <v>8.8039943279519033</v>
      </c>
      <c r="E106" s="412">
        <f t="shared" si="139"/>
        <v>9.5443049687379773</v>
      </c>
      <c r="F106" s="412">
        <f t="shared" si="139"/>
        <v>9.0963383844465824</v>
      </c>
      <c r="G106" s="412">
        <f t="shared" ref="G106:I109" si="140">(G68/G30)*10</f>
        <v>10.0812803634473</v>
      </c>
      <c r="H106" s="413">
        <f t="shared" si="140"/>
        <v>12.987329511024811</v>
      </c>
      <c r="I106" s="412">
        <f t="shared" si="140"/>
        <v>13.264740224920605</v>
      </c>
      <c r="J106" s="412">
        <f t="shared" ref="J106:J114" si="141">(J68/J30)*10</f>
        <v>8.0096993188489556</v>
      </c>
      <c r="K106" s="412">
        <f t="shared" ref="K106:K114" si="142">(K68/K30)*10</f>
        <v>15.805381693415859</v>
      </c>
      <c r="L106" s="413">
        <f t="shared" ref="L106:M114" si="143">(L68/L30)*10</f>
        <v>12.620570543297587</v>
      </c>
      <c r="M106" s="412">
        <f t="shared" si="143"/>
        <v>7.3712143347904515</v>
      </c>
      <c r="N106" s="412">
        <f t="shared" ref="N106:P106" si="144">(N68/N30)*10</f>
        <v>10.178711069536369</v>
      </c>
      <c r="O106" s="412">
        <f t="shared" si="144"/>
        <v>10.827644342831826</v>
      </c>
      <c r="P106" s="412">
        <f t="shared" si="144"/>
        <v>12.741261622329533</v>
      </c>
      <c r="Q106" s="412">
        <f t="shared" ref="Q106" si="145">(Q68/Q30)*10</f>
        <v>10.349841448369482</v>
      </c>
      <c r="R106" s="426">
        <f t="shared" si="100"/>
        <v>-0.18769100304549113</v>
      </c>
    </row>
    <row r="107" spans="1:18" ht="20.100000000000001" customHeight="1">
      <c r="A107" s="9"/>
      <c r="B107" s="398" t="s">
        <v>75</v>
      </c>
      <c r="C107" s="52">
        <f t="shared" si="139"/>
        <v>2.7101236224434428</v>
      </c>
      <c r="D107" s="56">
        <f t="shared" si="139"/>
        <v>3.463027352250498</v>
      </c>
      <c r="E107" s="56">
        <f t="shared" si="139"/>
        <v>5.96674139008491</v>
      </c>
      <c r="F107" s="56">
        <f t="shared" si="139"/>
        <v>5.2709727372174626</v>
      </c>
      <c r="G107" s="56">
        <f t="shared" si="140"/>
        <v>9.755836279925088</v>
      </c>
      <c r="H107" s="56">
        <f t="shared" si="140"/>
        <v>9.8447268496618374</v>
      </c>
      <c r="I107" s="56">
        <f t="shared" si="140"/>
        <v>13.305335292427127</v>
      </c>
      <c r="J107" s="56">
        <f t="shared" si="141"/>
        <v>13.674523336841965</v>
      </c>
      <c r="K107" s="56">
        <f t="shared" si="142"/>
        <v>14.258470516129588</v>
      </c>
      <c r="L107" s="56">
        <f t="shared" si="143"/>
        <v>13.896946803440706</v>
      </c>
      <c r="M107" s="56">
        <f t="shared" si="143"/>
        <v>4.7310174413096915</v>
      </c>
      <c r="N107" s="56">
        <f t="shared" ref="N107:P107" si="146">(N69/N31)*10</f>
        <v>7.6432327452606916</v>
      </c>
      <c r="O107" s="56">
        <f t="shared" si="146"/>
        <v>8.8343601114041661</v>
      </c>
      <c r="P107" s="56">
        <f t="shared" si="146"/>
        <v>16.795529007149977</v>
      </c>
      <c r="Q107" s="56">
        <f t="shared" ref="Q107" si="147">(Q69/Q31)*10</f>
        <v>25.449747573217575</v>
      </c>
      <c r="R107" s="208">
        <f t="shared" si="100"/>
        <v>0.51526918636402796</v>
      </c>
    </row>
    <row r="108" spans="1:18" ht="20.100000000000001" customHeight="1">
      <c r="A108" s="9"/>
      <c r="B108" s="398" t="s">
        <v>76</v>
      </c>
      <c r="C108" s="52">
        <f t="shared" si="139"/>
        <v>1.2094138575541038</v>
      </c>
      <c r="D108" s="56">
        <f t="shared" si="139"/>
        <v>1.0576297273526827</v>
      </c>
      <c r="E108" s="56">
        <f t="shared" si="139"/>
        <v>2.1884256876536861</v>
      </c>
      <c r="F108" s="56">
        <f t="shared" si="139"/>
        <v>2.1268232205367559</v>
      </c>
      <c r="G108" s="56">
        <f t="shared" si="140"/>
        <v>1.7915474379567478</v>
      </c>
      <c r="H108" s="56">
        <f t="shared" si="140"/>
        <v>1.7271830096320862</v>
      </c>
      <c r="I108" s="56">
        <f t="shared" si="140"/>
        <v>2.8104217097719451</v>
      </c>
      <c r="J108" s="56">
        <f t="shared" si="141"/>
        <v>3.6421231610852378</v>
      </c>
      <c r="K108" s="56">
        <f t="shared" si="142"/>
        <v>3.0744352636618317</v>
      </c>
      <c r="L108" s="56">
        <f t="shared" si="143"/>
        <v>3.0610358574276098</v>
      </c>
      <c r="M108" s="56">
        <f t="shared" si="143"/>
        <v>2.9583430439675324</v>
      </c>
      <c r="N108" s="56">
        <f t="shared" ref="N108:P108" si="148">(N70/N32)*10</f>
        <v>3.9256262118634004</v>
      </c>
      <c r="O108" s="56">
        <f t="shared" si="148"/>
        <v>4.34405478315003</v>
      </c>
      <c r="P108" s="56">
        <f t="shared" si="148"/>
        <v>3.9339114743341179</v>
      </c>
      <c r="Q108" s="56">
        <f t="shared" ref="Q108" si="149">(Q70/Q32)*10</f>
        <v>2.1847287638180903</v>
      </c>
      <c r="R108" s="208">
        <f t="shared" si="100"/>
        <v>-0.44464211305418527</v>
      </c>
    </row>
    <row r="109" spans="1:18" ht="20.100000000000001" customHeight="1">
      <c r="A109" s="9"/>
      <c r="B109" s="398" t="s">
        <v>23</v>
      </c>
      <c r="C109" s="52">
        <f t="shared" si="139"/>
        <v>5.8130242311276792</v>
      </c>
      <c r="D109" s="56">
        <f t="shared" si="139"/>
        <v>3.8294700185003805</v>
      </c>
      <c r="E109" s="56">
        <f t="shared" si="139"/>
        <v>2.4323828317710903</v>
      </c>
      <c r="F109" s="56">
        <f t="shared" si="139"/>
        <v>4.1211695763643021</v>
      </c>
      <c r="G109" s="56">
        <f t="shared" si="140"/>
        <v>1.9737748678823297</v>
      </c>
      <c r="H109" s="56">
        <f t="shared" si="140"/>
        <v>22.718001865478289</v>
      </c>
      <c r="I109" s="56">
        <f t="shared" si="140"/>
        <v>51.709454180154033</v>
      </c>
      <c r="J109" s="56">
        <f t="shared" si="141"/>
        <v>3.9379986046652711</v>
      </c>
      <c r="K109" s="56">
        <f t="shared" si="142"/>
        <v>40.923730729237306</v>
      </c>
      <c r="L109" s="56">
        <f t="shared" si="143"/>
        <v>32.995575673008204</v>
      </c>
      <c r="M109" s="56">
        <f t="shared" si="143"/>
        <v>12.838028982827559</v>
      </c>
      <c r="N109" s="56">
        <f t="shared" ref="N109:P109" si="150">(N71/N33)*10</f>
        <v>15.4038198270393</v>
      </c>
      <c r="O109" s="56">
        <f t="shared" si="150"/>
        <v>12.630294811698503</v>
      </c>
      <c r="P109" s="56">
        <f t="shared" si="150"/>
        <v>24.727989345619463</v>
      </c>
      <c r="Q109" s="56">
        <f t="shared" ref="Q109" si="151">(Q71/Q33)*10</f>
        <v>7.6685973119477255</v>
      </c>
      <c r="R109" s="208">
        <f t="shared" si="100"/>
        <v>-0.6898818903241638</v>
      </c>
    </row>
    <row r="110" spans="1:18" ht="20.100000000000001" customHeight="1">
      <c r="A110" s="9"/>
      <c r="B110" s="398" t="s">
        <v>106</v>
      </c>
      <c r="C110" s="52">
        <f t="shared" si="139"/>
        <v>1.7683663980161191</v>
      </c>
      <c r="D110" s="56">
        <f>(D72/D34)*10</f>
        <v>0.5669988652622231</v>
      </c>
      <c r="E110" s="56">
        <f t="shared" si="139"/>
        <v>2.170867309117865</v>
      </c>
      <c r="F110" s="56">
        <f t="shared" si="139"/>
        <v>0.77405941818406643</v>
      </c>
      <c r="G110" s="56">
        <f>(G72/G34)*10</f>
        <v>3.4895369245308498</v>
      </c>
      <c r="H110" s="56">
        <f>(H72/H34)*10</f>
        <v>4.7597014925373129</v>
      </c>
      <c r="I110" s="56"/>
      <c r="J110" s="56">
        <f t="shared" si="141"/>
        <v>1.3118798244981211</v>
      </c>
      <c r="K110" s="56">
        <f t="shared" si="142"/>
        <v>2.6997314535078889</v>
      </c>
      <c r="L110" s="56">
        <f t="shared" si="143"/>
        <v>7.088709677419355</v>
      </c>
      <c r="M110" s="56">
        <f t="shared" si="143"/>
        <v>4.1407407407407408</v>
      </c>
      <c r="N110" s="56">
        <f t="shared" ref="N110:P110" si="152">(N72/N34)*10</f>
        <v>7.9804988662131526</v>
      </c>
      <c r="O110" s="56">
        <f t="shared" si="152"/>
        <v>7.2032520325203242</v>
      </c>
      <c r="P110" s="56">
        <f t="shared" si="152"/>
        <v>7.6885060077080034</v>
      </c>
      <c r="Q110" s="56">
        <f t="shared" ref="Q110" si="153">(Q72/Q34)*10</f>
        <v>0.81200204418454647</v>
      </c>
      <c r="R110" s="208">
        <f t="shared" si="100"/>
        <v>-0.89438753857114961</v>
      </c>
    </row>
    <row r="111" spans="1:18" ht="20.100000000000001" customHeight="1">
      <c r="A111" s="9"/>
      <c r="B111" s="398" t="s">
        <v>149</v>
      </c>
      <c r="C111" s="52">
        <f>(C73/C35)*10</f>
        <v>22.521400778210122</v>
      </c>
      <c r="D111" s="56"/>
      <c r="E111" s="56">
        <f>(E73/E35)*10</f>
        <v>3.1579719337191787</v>
      </c>
      <c r="F111" s="56">
        <f>(F73/F35)*10</f>
        <v>13.513513513513512</v>
      </c>
      <c r="G111" s="56">
        <f>(G73/G35)*10</f>
        <v>2.7527884781233825</v>
      </c>
      <c r="H111" s="56">
        <f>(H73/H35)*10</f>
        <v>4.8173644881983151</v>
      </c>
      <c r="I111" s="56">
        <f>(I73/I35)*10</f>
        <v>6.2122657169589237</v>
      </c>
      <c r="J111" s="56">
        <f t="shared" si="141"/>
        <v>6.9450595818359053</v>
      </c>
      <c r="K111" s="56">
        <f t="shared" si="142"/>
        <v>4.461543044384868</v>
      </c>
      <c r="L111" s="56">
        <f t="shared" si="143"/>
        <v>5.7751640178226848</v>
      </c>
      <c r="M111" s="56">
        <f t="shared" si="143"/>
        <v>2.0210202555736814</v>
      </c>
      <c r="N111" s="56">
        <f t="shared" ref="N111:P111" si="154">(N73/N35)*10</f>
        <v>3.3897590443222696</v>
      </c>
      <c r="O111" s="56">
        <f t="shared" si="154"/>
        <v>4.4659951334230534</v>
      </c>
      <c r="P111" s="56">
        <f t="shared" si="154"/>
        <v>5.4737902366881919</v>
      </c>
      <c r="Q111" s="56">
        <f t="shared" ref="Q111" si="155">(Q73/Q35)*10</f>
        <v>14.175872063146212</v>
      </c>
      <c r="R111" s="208">
        <f t="shared" si="100"/>
        <v>1.589772616446304</v>
      </c>
    </row>
    <row r="112" spans="1:18" ht="20.100000000000001" customHeight="1">
      <c r="A112" s="9"/>
      <c r="B112" s="398" t="s">
        <v>24</v>
      </c>
      <c r="C112" s="52"/>
      <c r="D112" s="56"/>
      <c r="E112" s="56"/>
      <c r="F112" s="56"/>
      <c r="G112" s="56"/>
      <c r="H112" s="56"/>
      <c r="I112" s="56">
        <f>(I74/I36)*10</f>
        <v>2.6698412698412701</v>
      </c>
      <c r="J112" s="56">
        <f t="shared" si="141"/>
        <v>1.7007287705956906</v>
      </c>
      <c r="K112" s="56">
        <f t="shared" si="142"/>
        <v>2.6309945088468578</v>
      </c>
      <c r="L112" s="56">
        <f t="shared" si="143"/>
        <v>2.7807653339568232</v>
      </c>
      <c r="M112" s="56">
        <f t="shared" si="143"/>
        <v>2.942826321467098</v>
      </c>
      <c r="N112" s="56">
        <f t="shared" ref="N112:P112" si="156">(N74/N36)*10</f>
        <v>3.4277016742770168</v>
      </c>
      <c r="O112" s="56">
        <f t="shared" si="156"/>
        <v>5.7704194260485639</v>
      </c>
      <c r="P112" s="56">
        <f t="shared" si="156"/>
        <v>85.723486682808726</v>
      </c>
      <c r="Q112" s="56">
        <f t="shared" ref="Q112" si="157">(Q74/Q36)*10</f>
        <v>2.8396526869824661</v>
      </c>
      <c r="R112" s="208">
        <f t="shared" si="100"/>
        <v>-0.96687427452070807</v>
      </c>
    </row>
    <row r="113" spans="1:18" ht="20.100000000000001" customHeight="1">
      <c r="A113" s="9"/>
      <c r="B113" s="398" t="s">
        <v>25</v>
      </c>
      <c r="C113" s="52">
        <f t="shared" ref="C113:H113" si="158">(C75/C37)*10</f>
        <v>9.8721014316618465</v>
      </c>
      <c r="D113" s="56">
        <f t="shared" ref="D113" si="159">(D75/D37)*10</f>
        <v>11.299234556769386</v>
      </c>
      <c r="E113" s="56">
        <f t="shared" si="158"/>
        <v>10.682226074454713</v>
      </c>
      <c r="F113" s="56">
        <f t="shared" si="158"/>
        <v>10.760439944198939</v>
      </c>
      <c r="G113" s="56">
        <f t="shared" si="158"/>
        <v>12.902454852327061</v>
      </c>
      <c r="H113" s="56">
        <f t="shared" si="158"/>
        <v>15.579641959838815</v>
      </c>
      <c r="I113" s="56">
        <f>(I75/I37)*10</f>
        <v>14.166283891843641</v>
      </c>
      <c r="J113" s="56">
        <f t="shared" si="141"/>
        <v>15.791833671607169</v>
      </c>
      <c r="K113" s="56">
        <f t="shared" si="142"/>
        <v>17.063022623748779</v>
      </c>
      <c r="L113" s="56">
        <f t="shared" si="143"/>
        <v>14.116076041559431</v>
      </c>
      <c r="M113" s="56">
        <f t="shared" si="143"/>
        <v>14.965287937411532</v>
      </c>
      <c r="N113" s="56">
        <f t="shared" ref="N113:P113" si="160">(N75/N37)*10</f>
        <v>16.839827589478876</v>
      </c>
      <c r="O113" s="56">
        <f t="shared" si="160"/>
        <v>15.838750873582635</v>
      </c>
      <c r="P113" s="56">
        <f t="shared" si="160"/>
        <v>12.409401494802299</v>
      </c>
      <c r="Q113" s="56">
        <f t="shared" ref="Q113" si="161">(Q75/Q37)*10</f>
        <v>10.417121584535964</v>
      </c>
      <c r="R113" s="208">
        <f t="shared" si="100"/>
        <v>-0.16054601111107616</v>
      </c>
    </row>
    <row r="114" spans="1:18" ht="20.100000000000001" customHeight="1" thickBot="1">
      <c r="A114" s="406"/>
      <c r="B114" s="407" t="s">
        <v>77</v>
      </c>
      <c r="C114" s="53">
        <f>(C76/C38)*10</f>
        <v>1.494328922495274</v>
      </c>
      <c r="D114" s="57"/>
      <c r="E114" s="57">
        <f>(E76/E38)*10</f>
        <v>1.678333333333333</v>
      </c>
      <c r="F114" s="57"/>
      <c r="G114" s="57">
        <f>(G76/G38)*10</f>
        <v>2.4300044154109162</v>
      </c>
      <c r="H114" s="57">
        <f>(H76/H38)*10</f>
        <v>2.3533401703847363</v>
      </c>
      <c r="I114" s="57">
        <f>(I76/I38)*10</f>
        <v>1.5806336774652903</v>
      </c>
      <c r="J114" s="57">
        <f t="shared" si="141"/>
        <v>6.0176521085953416</v>
      </c>
      <c r="K114" s="57">
        <f t="shared" si="142"/>
        <v>5.6879808031618317</v>
      </c>
      <c r="L114" s="57">
        <f t="shared" si="143"/>
        <v>3.9927733048792318</v>
      </c>
      <c r="M114" s="57">
        <f t="shared" si="143"/>
        <v>14.413835376532397</v>
      </c>
      <c r="N114" s="57">
        <f t="shared" ref="N114:P114" si="162">(N76/N38)*10</f>
        <v>5.1228588963901132</v>
      </c>
      <c r="O114" s="57">
        <f t="shared" si="162"/>
        <v>1.7541368143030021</v>
      </c>
      <c r="P114" s="57">
        <f t="shared" si="162"/>
        <v>4.8355608486612853</v>
      </c>
      <c r="Q114" s="57">
        <f t="shared" ref="Q114" si="163">(Q76/Q38)*10</f>
        <v>3.2763449412032042</v>
      </c>
      <c r="R114" s="209">
        <f t="shared" si="100"/>
        <v>-0.32244778966844079</v>
      </c>
    </row>
  </sheetData>
  <mergeCells count="11">
    <mergeCell ref="A79:B81"/>
    <mergeCell ref="C79:Q80"/>
    <mergeCell ref="A3:B5"/>
    <mergeCell ref="C3:Q4"/>
    <mergeCell ref="T3:AA4"/>
    <mergeCell ref="A41:B43"/>
    <mergeCell ref="C41:Q42"/>
    <mergeCell ref="T41:AA42"/>
    <mergeCell ref="R3:R5"/>
    <mergeCell ref="R41:R43"/>
    <mergeCell ref="R79:R81"/>
  </mergeCells>
  <pageMargins left="0.31496062992125984" right="0.31496062992125984" top="0.35433070866141736" bottom="0.35433070866141736" header="0.31496062992125984" footer="0.31496062992125984"/>
  <pageSetup paperSize="9" scale="57" orientation="landscape" r:id="rId1"/>
  <ignoredErrors>
    <ignoredError sqref="X15 X22:X29 Y31:Y38 C72:Q72 Y69:Y76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7056FF5-E9C7-4C16-B775-5CA483584A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R6:R38</xm:sqref>
        </x14:conditionalFormatting>
        <x14:conditionalFormatting xmlns:xm="http://schemas.microsoft.com/office/excel/2006/main">
          <x14:cfRule type="iconSet" priority="2" id="{1EFDBA2F-6132-4F0E-8BED-E30B65899E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R44:R76</xm:sqref>
        </x14:conditionalFormatting>
        <x14:conditionalFormatting xmlns:xm="http://schemas.microsoft.com/office/excel/2006/main">
          <x14:cfRule type="iconSet" priority="1" id="{B60F95A9-FD5C-4EDC-A01C-744A192C06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R82:R114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6858-6A8A-42AB-81C9-440F4590466F}">
  <sheetPr>
    <pageSetUpPr fitToPage="1"/>
  </sheetPr>
  <dimension ref="A1:AA108"/>
  <sheetViews>
    <sheetView showGridLines="0" topLeftCell="A11" workbookViewId="0">
      <selection activeCell="T39" sqref="T39:AA40"/>
    </sheetView>
  </sheetViews>
  <sheetFormatPr defaultRowHeight="15"/>
  <cols>
    <col min="1" max="1" width="3.140625" customWidth="1"/>
    <col min="2" max="2" width="33.42578125" customWidth="1"/>
    <col min="3" max="3" width="9" customWidth="1"/>
    <col min="4" max="13" width="9.140625" customWidth="1"/>
    <col min="14" max="15" width="10.7109375" customWidth="1"/>
    <col min="16" max="16" width="9.140625" customWidth="1"/>
    <col min="18" max="18" width="12.140625" customWidth="1"/>
    <col min="19" max="19" width="4.28515625" customWidth="1"/>
    <col min="20" max="21" width="9.140625" customWidth="1"/>
    <col min="27" max="27" width="9.140625" customWidth="1"/>
    <col min="28" max="28" width="1.85546875" customWidth="1"/>
    <col min="29" max="36" width="9.140625" customWidth="1"/>
    <col min="39" max="39" width="11" customWidth="1"/>
  </cols>
  <sheetData>
    <row r="1" spans="1:27" ht="15.75">
      <c r="A1" s="10" t="s">
        <v>161</v>
      </c>
      <c r="B1" s="10"/>
    </row>
    <row r="3" spans="1:27" ht="8.25" customHeight="1">
      <c r="A3" s="562" t="s">
        <v>152</v>
      </c>
      <c r="B3" s="562"/>
      <c r="C3" s="572" t="s">
        <v>153</v>
      </c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4"/>
      <c r="R3" s="578" t="s">
        <v>168</v>
      </c>
      <c r="T3" s="512" t="s">
        <v>175</v>
      </c>
      <c r="U3" s="475"/>
      <c r="V3" s="475"/>
      <c r="W3" s="475"/>
      <c r="X3" s="475"/>
      <c r="Y3" s="475"/>
      <c r="Z3" s="475"/>
      <c r="AA3" s="558"/>
    </row>
    <row r="4" spans="1:27">
      <c r="A4" s="562"/>
      <c r="B4" s="562"/>
      <c r="C4" s="575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7"/>
      <c r="R4" s="579"/>
      <c r="T4" s="559"/>
      <c r="U4" s="560"/>
      <c r="V4" s="560"/>
      <c r="W4" s="560"/>
      <c r="X4" s="560"/>
      <c r="Y4" s="560"/>
      <c r="Z4" s="560"/>
      <c r="AA4" s="561"/>
    </row>
    <row r="5" spans="1:27" ht="19.5" customHeight="1">
      <c r="A5" s="564"/>
      <c r="B5" s="564"/>
      <c r="C5" s="384">
        <v>2010</v>
      </c>
      <c r="D5" s="385">
        <v>2011</v>
      </c>
      <c r="E5" s="385">
        <v>2012</v>
      </c>
      <c r="F5" s="385">
        <v>2013</v>
      </c>
      <c r="G5" s="385">
        <v>2014</v>
      </c>
      <c r="H5" s="386">
        <v>2015</v>
      </c>
      <c r="I5" s="385">
        <v>2016</v>
      </c>
      <c r="J5" s="385">
        <v>2017</v>
      </c>
      <c r="K5" s="385">
        <v>2018</v>
      </c>
      <c r="L5" s="386">
        <v>2019</v>
      </c>
      <c r="M5" s="385">
        <v>2020</v>
      </c>
      <c r="N5" s="385">
        <v>2021</v>
      </c>
      <c r="O5" s="385">
        <v>2022</v>
      </c>
      <c r="P5" s="385">
        <v>2023</v>
      </c>
      <c r="Q5" s="415">
        <v>2024</v>
      </c>
      <c r="R5" s="579"/>
      <c r="T5" s="65">
        <v>2010</v>
      </c>
      <c r="U5" s="62">
        <v>2015</v>
      </c>
      <c r="V5" s="62">
        <v>2019</v>
      </c>
      <c r="W5" s="62">
        <v>2020</v>
      </c>
      <c r="X5" s="62">
        <v>2021</v>
      </c>
      <c r="Y5" s="62">
        <v>2022</v>
      </c>
      <c r="Z5" s="62">
        <v>2023</v>
      </c>
      <c r="AA5" s="250">
        <v>2024</v>
      </c>
    </row>
    <row r="6" spans="1:27" ht="22.5" customHeight="1" thickBot="1">
      <c r="A6" s="390" t="s">
        <v>148</v>
      </c>
      <c r="B6" s="390"/>
      <c r="C6" s="391">
        <v>61154.79</v>
      </c>
      <c r="D6" s="392">
        <v>60919.479999999996</v>
      </c>
      <c r="E6" s="392">
        <v>60025.66</v>
      </c>
      <c r="F6" s="392">
        <v>53614.29</v>
      </c>
      <c r="G6" s="392">
        <v>63046.710000000006</v>
      </c>
      <c r="H6" s="392">
        <v>66139.959999999992</v>
      </c>
      <c r="I6" s="392">
        <v>65902.17</v>
      </c>
      <c r="J6" s="392">
        <v>66022.61</v>
      </c>
      <c r="K6" s="392">
        <v>65524.41</v>
      </c>
      <c r="L6" s="392">
        <v>71511.53</v>
      </c>
      <c r="M6" s="392">
        <v>57674.89</v>
      </c>
      <c r="N6" s="392">
        <v>79872.89</v>
      </c>
      <c r="O6" s="392">
        <v>71457.84</v>
      </c>
      <c r="P6" s="392">
        <v>71826.509999999995</v>
      </c>
      <c r="Q6" s="393">
        <v>59141.07</v>
      </c>
      <c r="R6" s="31">
        <f>(Q6-P6)/P6</f>
        <v>-0.17661222854904124</v>
      </c>
      <c r="T6" s="324">
        <f>C6/C28</f>
        <v>0.99244083836263164</v>
      </c>
      <c r="U6" s="325">
        <f>H6/H28</f>
        <v>0.99204682151845947</v>
      </c>
      <c r="V6" s="325">
        <f>L6/L28</f>
        <v>0.96843794072056955</v>
      </c>
      <c r="W6" s="325">
        <f>M6/M28</f>
        <v>0.96737536097384824</v>
      </c>
      <c r="X6" s="325">
        <f>N6/$N$28</f>
        <v>0.96811176795635678</v>
      </c>
      <c r="Y6" s="325">
        <f>O6/O28</f>
        <v>0.97737070852080754</v>
      </c>
      <c r="Z6" s="325">
        <f>P6/P28</f>
        <v>0.98516232033938511</v>
      </c>
      <c r="AA6" s="326">
        <f>Q6/Q28</f>
        <v>0.97568068334026503</v>
      </c>
    </row>
    <row r="7" spans="1:27" ht="20.100000000000001" customHeight="1">
      <c r="B7" s="373" t="s">
        <v>75</v>
      </c>
      <c r="C7" s="25">
        <v>2885.72</v>
      </c>
      <c r="D7" s="26">
        <v>854.39999999999986</v>
      </c>
      <c r="E7" s="26">
        <v>470.25</v>
      </c>
      <c r="F7" s="26">
        <v>292.83</v>
      </c>
      <c r="G7" s="26">
        <v>670.61</v>
      </c>
      <c r="H7" s="26">
        <v>912.84000000000015</v>
      </c>
      <c r="I7" s="26">
        <v>1395.2399999999998</v>
      </c>
      <c r="J7" s="26">
        <v>944.2299999999999</v>
      </c>
      <c r="K7" s="26">
        <v>1149.54</v>
      </c>
      <c r="L7" s="26">
        <v>933.06000000000006</v>
      </c>
      <c r="M7" s="26">
        <v>524.18000000000006</v>
      </c>
      <c r="N7" s="26">
        <v>795.22000000000025</v>
      </c>
      <c r="O7" s="26">
        <v>1730.24</v>
      </c>
      <c r="P7" s="26">
        <v>1710.43</v>
      </c>
      <c r="Q7" s="66">
        <v>1692.0099999999998</v>
      </c>
      <c r="R7" s="208">
        <f t="shared" ref="R7:R36" si="0">(Q7-P7)/P7</f>
        <v>-1.076922177464164E-2</v>
      </c>
      <c r="T7" s="220">
        <f>C7/$C$6</f>
        <v>4.718714592920685E-2</v>
      </c>
      <c r="U7" s="221">
        <f>D7/$D$6</f>
        <v>1.4025070470069671E-2</v>
      </c>
      <c r="V7" s="221">
        <f>E7/$E$6</f>
        <v>7.834149595356386E-3</v>
      </c>
      <c r="W7" s="221">
        <f>F7/$F$6</f>
        <v>5.4617901309520272E-3</v>
      </c>
      <c r="X7" s="221">
        <f>G7/$G$6</f>
        <v>1.0636716808854894E-2</v>
      </c>
      <c r="Y7" s="221">
        <f>O7/$O$6</f>
        <v>2.4213438301521568E-2</v>
      </c>
      <c r="Z7" s="221">
        <f>H7/$H$6</f>
        <v>1.3801641246834747E-2</v>
      </c>
      <c r="AA7" s="225">
        <f>I7/$I$6</f>
        <v>2.117138176178417E-2</v>
      </c>
    </row>
    <row r="8" spans="1:27" ht="20.100000000000001" customHeight="1">
      <c r="B8" s="373" t="s">
        <v>76</v>
      </c>
      <c r="C8" s="25">
        <v>1989.8600000000001</v>
      </c>
      <c r="D8" s="26">
        <v>1560.6100000000001</v>
      </c>
      <c r="E8" s="26">
        <v>1544.35</v>
      </c>
      <c r="F8" s="26">
        <v>297.88</v>
      </c>
      <c r="G8" s="26">
        <v>2239.83</v>
      </c>
      <c r="H8" s="26">
        <v>4763.9500000000007</v>
      </c>
      <c r="I8" s="26">
        <v>2498.6400000000003</v>
      </c>
      <c r="J8" s="26">
        <v>3057.65</v>
      </c>
      <c r="K8" s="26">
        <v>5470.2</v>
      </c>
      <c r="L8" s="26">
        <v>9149.5299999999988</v>
      </c>
      <c r="M8" s="26">
        <v>291.52</v>
      </c>
      <c r="N8" s="26">
        <v>513.29999999999995</v>
      </c>
      <c r="O8" s="26">
        <v>447.66</v>
      </c>
      <c r="P8" s="26">
        <v>496.5</v>
      </c>
      <c r="Q8" s="66">
        <v>453.71</v>
      </c>
      <c r="R8" s="208">
        <f t="shared" si="0"/>
        <v>-8.6183282980866111E-2</v>
      </c>
      <c r="T8" s="220">
        <f t="shared" ref="T8:T14" si="1">C8/$C$6</f>
        <v>3.2538089003330731E-2</v>
      </c>
      <c r="U8" s="214">
        <f t="shared" ref="U8:U14" si="2">D8/$D$6</f>
        <v>2.5617585704933794E-2</v>
      </c>
      <c r="V8" s="214">
        <f t="shared" ref="V8:V14" si="3">E8/$E$6</f>
        <v>2.5728163588705229E-2</v>
      </c>
      <c r="W8" s="214">
        <f t="shared" ref="W8:W14" si="4">F8/$F$6</f>
        <v>5.5559814370385206E-3</v>
      </c>
      <c r="X8" s="214">
        <f t="shared" ref="X8:X14" si="5">G8/$G$6</f>
        <v>3.55265167682818E-2</v>
      </c>
      <c r="Y8" s="214">
        <f t="shared" ref="Y8:Y14" si="6">O8/$O$6</f>
        <v>6.2646729875966032E-3</v>
      </c>
      <c r="Z8" s="214">
        <f t="shared" ref="Z8:Z14" si="7">H8/$H$6</f>
        <v>7.2028316920663416E-2</v>
      </c>
      <c r="AA8" s="225">
        <f t="shared" ref="AA8:AA14" si="8">I8/$I$6</f>
        <v>3.7914381271512004E-2</v>
      </c>
    </row>
    <row r="9" spans="1:27" ht="20.100000000000001" customHeight="1">
      <c r="B9" s="373" t="s">
        <v>23</v>
      </c>
      <c r="C9" s="25">
        <v>172.12</v>
      </c>
      <c r="D9" s="26">
        <v>53.55</v>
      </c>
      <c r="E9" s="26">
        <v>3278.85</v>
      </c>
      <c r="F9" s="26">
        <v>3934.4700000000003</v>
      </c>
      <c r="G9" s="26">
        <v>33.57</v>
      </c>
      <c r="H9" s="26">
        <v>111.92</v>
      </c>
      <c r="I9" s="26">
        <v>25.509999999999998</v>
      </c>
      <c r="J9" s="26">
        <v>127.34</v>
      </c>
      <c r="K9" s="26">
        <v>370.01</v>
      </c>
      <c r="L9" s="26">
        <v>12.68</v>
      </c>
      <c r="M9" s="26">
        <v>2.2599999999999998</v>
      </c>
      <c r="N9" s="26">
        <v>349.76000000000005</v>
      </c>
      <c r="O9" s="26">
        <v>2.6799999999999997</v>
      </c>
      <c r="P9" s="26">
        <v>55.64</v>
      </c>
      <c r="Q9" s="66">
        <v>20.350000000000001</v>
      </c>
      <c r="R9" s="208">
        <f t="shared" si="0"/>
        <v>-0.63425593098490296</v>
      </c>
      <c r="T9" s="220">
        <f t="shared" si="1"/>
        <v>2.8144974416558378E-3</v>
      </c>
      <c r="U9" s="214">
        <f t="shared" si="2"/>
        <v>8.7902917096468981E-4</v>
      </c>
      <c r="V9" s="214">
        <f t="shared" si="3"/>
        <v>5.4624139076521604E-2</v>
      </c>
      <c r="W9" s="214">
        <f t="shared" si="4"/>
        <v>7.3384726348143386E-2</v>
      </c>
      <c r="X9" s="214">
        <f t="shared" si="5"/>
        <v>5.3246236005019131E-4</v>
      </c>
      <c r="Y9" s="214">
        <f t="shared" si="6"/>
        <v>3.7504632101949903E-5</v>
      </c>
      <c r="Z9" s="214">
        <f t="shared" si="7"/>
        <v>1.6921691515991242E-3</v>
      </c>
      <c r="AA9" s="225">
        <f t="shared" si="8"/>
        <v>3.8708892286854895E-4</v>
      </c>
    </row>
    <row r="10" spans="1:27" ht="20.100000000000001" customHeight="1">
      <c r="B10" s="373" t="s">
        <v>106</v>
      </c>
      <c r="C10" s="25">
        <v>3.34</v>
      </c>
      <c r="D10" s="26">
        <v>5.71</v>
      </c>
      <c r="E10" s="26">
        <v>5.84</v>
      </c>
      <c r="F10" s="26">
        <v>27.11</v>
      </c>
      <c r="G10" s="26">
        <v>18.350000000000001</v>
      </c>
      <c r="H10" s="26">
        <v>67.41</v>
      </c>
      <c r="I10" s="26">
        <v>33.5</v>
      </c>
      <c r="J10" s="26">
        <v>30.54</v>
      </c>
      <c r="K10" s="26">
        <v>71.010000000000005</v>
      </c>
      <c r="L10" s="26">
        <v>25.84</v>
      </c>
      <c r="M10" s="26">
        <v>44.55</v>
      </c>
      <c r="N10" s="26">
        <v>225.91000000000003</v>
      </c>
      <c r="O10" s="26">
        <v>303.77</v>
      </c>
      <c r="P10" s="26">
        <v>278.75</v>
      </c>
      <c r="Q10" s="66">
        <v>209.04000000000002</v>
      </c>
      <c r="R10" s="208">
        <f t="shared" si="0"/>
        <v>-0.25008071748878918</v>
      </c>
      <c r="T10" s="220">
        <f t="shared" si="1"/>
        <v>5.4615509267548784E-5</v>
      </c>
      <c r="U10" s="214">
        <f t="shared" si="2"/>
        <v>9.3730281348429118E-5</v>
      </c>
      <c r="V10" s="214">
        <f t="shared" si="3"/>
        <v>9.7291724905648679E-5</v>
      </c>
      <c r="W10" s="214">
        <f t="shared" si="4"/>
        <v>5.0564877386234154E-4</v>
      </c>
      <c r="X10" s="214">
        <f t="shared" si="5"/>
        <v>2.9105404548468905E-4</v>
      </c>
      <c r="Y10" s="214">
        <f t="shared" si="6"/>
        <v>4.2510380946303439E-3</v>
      </c>
      <c r="Z10" s="214">
        <f t="shared" si="7"/>
        <v>1.0192023097685575E-3</v>
      </c>
      <c r="AA10" s="225">
        <f t="shared" si="8"/>
        <v>5.0832924014489959E-4</v>
      </c>
    </row>
    <row r="11" spans="1:27" ht="20.100000000000001" customHeight="1">
      <c r="B11" s="373" t="s">
        <v>149</v>
      </c>
      <c r="C11" s="25">
        <v>100.94</v>
      </c>
      <c r="D11" s="26">
        <v>214.42000000000002</v>
      </c>
      <c r="E11" s="26">
        <v>82.84</v>
      </c>
      <c r="F11" s="26">
        <v>8.15</v>
      </c>
      <c r="G11" s="26">
        <v>7.16</v>
      </c>
      <c r="H11" s="26">
        <v>13.87</v>
      </c>
      <c r="I11" s="26">
        <v>304.21000000000004</v>
      </c>
      <c r="J11" s="26">
        <v>465.87</v>
      </c>
      <c r="K11" s="26">
        <v>110.36999999999999</v>
      </c>
      <c r="L11" s="26">
        <v>202.78</v>
      </c>
      <c r="M11" s="26">
        <v>8.5400000000000009</v>
      </c>
      <c r="N11" s="26">
        <v>115.82000000000001</v>
      </c>
      <c r="O11" s="26">
        <v>48.74</v>
      </c>
      <c r="P11" s="26">
        <v>499.27</v>
      </c>
      <c r="Q11" s="66">
        <v>317.51</v>
      </c>
      <c r="R11" s="208">
        <f t="shared" si="0"/>
        <v>-0.3640515152122098</v>
      </c>
      <c r="T11" s="220">
        <f t="shared" si="1"/>
        <v>1.6505657201995134E-3</v>
      </c>
      <c r="U11" s="214">
        <f t="shared" si="2"/>
        <v>3.5197280081839181E-3</v>
      </c>
      <c r="V11" s="214">
        <f t="shared" si="3"/>
        <v>1.3800764539698522E-3</v>
      </c>
      <c r="W11" s="214">
        <f t="shared" si="4"/>
        <v>1.5201171180295403E-4</v>
      </c>
      <c r="X11" s="214">
        <f t="shared" si="5"/>
        <v>1.1356659213462526E-4</v>
      </c>
      <c r="Y11" s="214">
        <f t="shared" si="6"/>
        <v>6.8208051068993972E-4</v>
      </c>
      <c r="Z11" s="214">
        <f t="shared" si="7"/>
        <v>2.0970680962008445E-4</v>
      </c>
      <c r="AA11" s="225">
        <f t="shared" si="8"/>
        <v>4.6160847207307445E-3</v>
      </c>
    </row>
    <row r="12" spans="1:27" ht="20.100000000000001" customHeight="1">
      <c r="B12" s="373" t="s">
        <v>24</v>
      </c>
      <c r="C12" s="25"/>
      <c r="D12" s="26">
        <v>12.13</v>
      </c>
      <c r="E12" s="26"/>
      <c r="F12" s="26">
        <v>1.1000000000000001</v>
      </c>
      <c r="G12" s="26">
        <v>0.65</v>
      </c>
      <c r="H12" s="26">
        <v>21.56</v>
      </c>
      <c r="I12" s="26">
        <v>16.5</v>
      </c>
      <c r="J12" s="26">
        <v>28.74</v>
      </c>
      <c r="K12" s="26">
        <v>30.64</v>
      </c>
      <c r="L12" s="26">
        <v>2.81</v>
      </c>
      <c r="M12" s="26">
        <v>12.15</v>
      </c>
      <c r="N12" s="26">
        <v>14.19</v>
      </c>
      <c r="O12" s="26">
        <v>24.68</v>
      </c>
      <c r="P12" s="26">
        <v>26.71</v>
      </c>
      <c r="Q12" s="66">
        <v>7.29</v>
      </c>
      <c r="R12" s="208">
        <f t="shared" si="0"/>
        <v>-0.7270685136652939</v>
      </c>
      <c r="T12" s="220">
        <f t="shared" si="1"/>
        <v>0</v>
      </c>
      <c r="U12" s="214">
        <f t="shared" si="2"/>
        <v>1.991152912007785E-4</v>
      </c>
      <c r="V12" s="214">
        <f t="shared" si="3"/>
        <v>0</v>
      </c>
      <c r="W12" s="214">
        <f t="shared" si="4"/>
        <v>2.051691815745392E-5</v>
      </c>
      <c r="X12" s="214">
        <f t="shared" si="5"/>
        <v>1.0309816325070728E-5</v>
      </c>
      <c r="Y12" s="214">
        <f t="shared" si="6"/>
        <v>3.453784777149715E-4</v>
      </c>
      <c r="Z12" s="214">
        <f t="shared" si="7"/>
        <v>3.2597540125515648E-4</v>
      </c>
      <c r="AA12" s="225">
        <f t="shared" si="8"/>
        <v>2.5037111828032368E-4</v>
      </c>
    </row>
    <row r="13" spans="1:27" ht="20.100000000000001" customHeight="1">
      <c r="B13" s="373" t="s">
        <v>25</v>
      </c>
      <c r="C13" s="25">
        <v>50970.880000000005</v>
      </c>
      <c r="D13" s="26">
        <v>42704.95</v>
      </c>
      <c r="E13" s="26">
        <v>37077.01</v>
      </c>
      <c r="F13" s="26">
        <v>30159.81</v>
      </c>
      <c r="G13" s="26">
        <v>35276.170000000006</v>
      </c>
      <c r="H13" s="26">
        <v>30127.919999999998</v>
      </c>
      <c r="I13" s="26">
        <v>29221.410000000003</v>
      </c>
      <c r="J13" s="26">
        <v>26921.370000000003</v>
      </c>
      <c r="K13" s="26">
        <v>22072.39</v>
      </c>
      <c r="L13" s="26">
        <v>23539.15</v>
      </c>
      <c r="M13" s="26">
        <v>18954.75</v>
      </c>
      <c r="N13" s="26">
        <v>24044.489999999998</v>
      </c>
      <c r="O13" s="26">
        <v>27026.93</v>
      </c>
      <c r="P13" s="26">
        <v>23862.84</v>
      </c>
      <c r="Q13" s="66">
        <v>19819.91</v>
      </c>
      <c r="R13" s="208">
        <f t="shared" si="0"/>
        <v>-0.16942367295761948</v>
      </c>
      <c r="T13" s="220">
        <f t="shared" si="1"/>
        <v>0.83347322425602322</v>
      </c>
      <c r="U13" s="214">
        <f t="shared" si="2"/>
        <v>0.70100647608942168</v>
      </c>
      <c r="V13" s="214">
        <f t="shared" si="3"/>
        <v>0.61768600295273723</v>
      </c>
      <c r="W13" s="214">
        <f t="shared" si="4"/>
        <v>0.56253304855850927</v>
      </c>
      <c r="X13" s="214">
        <f t="shared" si="5"/>
        <v>0.55952435900303132</v>
      </c>
      <c r="Y13" s="214">
        <f t="shared" si="6"/>
        <v>0.37822203973699742</v>
      </c>
      <c r="Z13" s="214">
        <f t="shared" si="7"/>
        <v>0.45551766284708972</v>
      </c>
      <c r="AA13" s="225">
        <f t="shared" si="8"/>
        <v>0.44340588481380816</v>
      </c>
    </row>
    <row r="14" spans="1:27" ht="20.100000000000001" customHeight="1" thickBot="1">
      <c r="B14" s="373" t="s">
        <v>77</v>
      </c>
      <c r="C14" s="25">
        <v>5031.93</v>
      </c>
      <c r="D14" s="26">
        <v>15513.710000000001</v>
      </c>
      <c r="E14" s="26">
        <v>17566.52</v>
      </c>
      <c r="F14" s="26">
        <v>18892.940000000002</v>
      </c>
      <c r="G14" s="26">
        <v>24800.37</v>
      </c>
      <c r="H14" s="26">
        <v>30120.489999999998</v>
      </c>
      <c r="I14" s="26">
        <v>32407.16</v>
      </c>
      <c r="J14" s="26">
        <v>34446.869999999995</v>
      </c>
      <c r="K14" s="26">
        <v>36250.250000000007</v>
      </c>
      <c r="L14" s="26">
        <v>37645.68</v>
      </c>
      <c r="M14" s="26">
        <v>37836.94</v>
      </c>
      <c r="N14" s="26">
        <v>53814.2</v>
      </c>
      <c r="O14" s="26">
        <v>41873.14</v>
      </c>
      <c r="P14" s="26">
        <v>44896.369999999995</v>
      </c>
      <c r="Q14" s="66">
        <v>36621.25</v>
      </c>
      <c r="R14" s="208">
        <f t="shared" si="0"/>
        <v>-0.18431601485821675</v>
      </c>
      <c r="T14" s="220">
        <f t="shared" si="1"/>
        <v>8.2281862140316409E-2</v>
      </c>
      <c r="U14" s="227">
        <f t="shared" si="2"/>
        <v>0.25465926498387709</v>
      </c>
      <c r="V14" s="227">
        <f t="shared" si="3"/>
        <v>0.29265017660780407</v>
      </c>
      <c r="W14" s="227">
        <f t="shared" si="4"/>
        <v>0.35238627612153406</v>
      </c>
      <c r="X14" s="227">
        <f t="shared" si="5"/>
        <v>0.39336501460583745</v>
      </c>
      <c r="Y14" s="227">
        <f t="shared" si="6"/>
        <v>0.5859838472587473</v>
      </c>
      <c r="Z14" s="227">
        <f t="shared" si="7"/>
        <v>0.45540532531316924</v>
      </c>
      <c r="AA14" s="225">
        <f t="shared" si="8"/>
        <v>0.49174647815087119</v>
      </c>
    </row>
    <row r="15" spans="1:27" s="2" customFormat="1" ht="20.100000000000001" customHeight="1" thickBot="1">
      <c r="A15" s="374" t="s">
        <v>150</v>
      </c>
      <c r="B15" s="374"/>
      <c r="C15" s="382"/>
      <c r="D15" s="379"/>
      <c r="E15" s="379"/>
      <c r="F15" s="379"/>
      <c r="G15" s="379"/>
      <c r="H15" s="379"/>
      <c r="I15" s="379"/>
      <c r="J15" s="379">
        <v>45.830000000000005</v>
      </c>
      <c r="K15" s="379">
        <v>102.86</v>
      </c>
      <c r="L15" s="379">
        <v>26.69</v>
      </c>
      <c r="M15" s="379">
        <v>8.8099999999999987</v>
      </c>
      <c r="N15" s="379">
        <v>2.2999999999999998</v>
      </c>
      <c r="O15" s="379">
        <v>0.51</v>
      </c>
      <c r="P15" s="379">
        <v>14.129999999999999</v>
      </c>
      <c r="Q15" s="380">
        <v>37.64</v>
      </c>
      <c r="R15" s="28">
        <f t="shared" si="0"/>
        <v>1.6638358103326258</v>
      </c>
      <c r="T15" s="288">
        <f>C15/C28</f>
        <v>0</v>
      </c>
      <c r="U15" s="211">
        <f>H15/H28</f>
        <v>0</v>
      </c>
      <c r="V15" s="211">
        <f>L15/L28</f>
        <v>3.6144672946910802E-4</v>
      </c>
      <c r="W15" s="211">
        <f>M15/M28</f>
        <v>1.4776927932033511E-4</v>
      </c>
      <c r="X15" s="211">
        <f t="shared" ref="X15:X27" si="9">N15/$N$28</f>
        <v>2.7877507203002428E-5</v>
      </c>
      <c r="Y15" s="211">
        <f>O15/O28</f>
        <v>6.9755685498695716E-6</v>
      </c>
      <c r="Z15" s="211">
        <f>P15/P28</f>
        <v>1.9380509489317401E-4</v>
      </c>
      <c r="AA15" s="212">
        <f>Q15/Q28</f>
        <v>6.209664607171898E-4</v>
      </c>
    </row>
    <row r="16" spans="1:27" ht="20.100000000000001" customHeight="1">
      <c r="B16" s="373" t="s">
        <v>75</v>
      </c>
      <c r="C16" s="383"/>
      <c r="D16" s="26"/>
      <c r="E16" s="26"/>
      <c r="F16" s="26"/>
      <c r="G16" s="26"/>
      <c r="H16" s="26"/>
      <c r="I16" s="26"/>
      <c r="J16" s="26">
        <v>45.77</v>
      </c>
      <c r="K16" s="26">
        <v>102.56</v>
      </c>
      <c r="L16" s="26">
        <v>1.34</v>
      </c>
      <c r="M16" s="26">
        <v>0.26</v>
      </c>
      <c r="N16" s="26">
        <v>0.6</v>
      </c>
      <c r="O16" s="26">
        <v>0.3</v>
      </c>
      <c r="P16" s="26">
        <v>0.44</v>
      </c>
      <c r="Q16" s="66">
        <v>1.07</v>
      </c>
      <c r="R16" s="208">
        <f t="shared" si="0"/>
        <v>1.4318181818181821</v>
      </c>
      <c r="T16" s="220"/>
      <c r="U16" s="214"/>
      <c r="V16" s="214">
        <f>L16/L15</f>
        <v>5.0206069689022109E-2</v>
      </c>
      <c r="W16" s="214">
        <f>M16/M15</f>
        <v>2.9511918274687861E-2</v>
      </c>
      <c r="X16" s="214">
        <f t="shared" si="9"/>
        <v>7.2723931833919378E-6</v>
      </c>
      <c r="Y16" s="214">
        <f>O16/$O$15</f>
        <v>0.58823529411764708</v>
      </c>
      <c r="Z16" s="214">
        <f>P16/P15</f>
        <v>3.1139419674451524E-2</v>
      </c>
      <c r="AA16" s="219">
        <f>Q16/Q15</f>
        <v>2.8427205100956431E-2</v>
      </c>
    </row>
    <row r="17" spans="1:27" ht="20.100000000000001" customHeight="1">
      <c r="B17" s="373" t="s">
        <v>76</v>
      </c>
      <c r="C17" s="383"/>
      <c r="D17" s="26"/>
      <c r="E17" s="26"/>
      <c r="F17" s="26"/>
      <c r="G17" s="26"/>
      <c r="H17" s="26"/>
      <c r="I17" s="26"/>
      <c r="J17" s="26">
        <v>0.06</v>
      </c>
      <c r="K17" s="26">
        <v>0.3</v>
      </c>
      <c r="L17" s="26">
        <v>25.35</v>
      </c>
      <c r="M17" s="26">
        <v>1.5</v>
      </c>
      <c r="N17" s="26">
        <v>1.05</v>
      </c>
      <c r="O17" s="26">
        <v>0.21</v>
      </c>
      <c r="P17" s="26">
        <v>1.27</v>
      </c>
      <c r="Q17" s="66">
        <v>1.68</v>
      </c>
      <c r="R17" s="208">
        <f t="shared" si="0"/>
        <v>0.32283464566929126</v>
      </c>
      <c r="T17" s="220"/>
      <c r="U17" s="214"/>
      <c r="V17" s="214">
        <f>L17/L15</f>
        <v>0.94979393031097792</v>
      </c>
      <c r="W17" s="214">
        <f>M17/M15</f>
        <v>0.17026106696935303</v>
      </c>
      <c r="X17" s="214">
        <f t="shared" si="9"/>
        <v>1.2726688070935892E-5</v>
      </c>
      <c r="Y17" s="214">
        <f t="shared" ref="Y17:Y20" si="10">O17/$O$15</f>
        <v>0.41176470588235292</v>
      </c>
      <c r="Z17" s="214">
        <f>P17/P15</f>
        <v>8.9879688605803268E-2</v>
      </c>
      <c r="AA17" s="219">
        <f>Q17/Q15</f>
        <v>4.4633368756641867E-2</v>
      </c>
    </row>
    <row r="18" spans="1:27" ht="20.100000000000001" customHeight="1">
      <c r="B18" s="373" t="s">
        <v>106</v>
      </c>
      <c r="C18" s="383"/>
      <c r="D18" s="26"/>
      <c r="E18" s="26"/>
      <c r="F18" s="26"/>
      <c r="G18" s="26"/>
      <c r="H18" s="26"/>
      <c r="I18" s="26"/>
      <c r="J18" s="26"/>
      <c r="K18" s="26"/>
      <c r="L18" s="26"/>
      <c r="M18" s="26">
        <v>0.45</v>
      </c>
      <c r="N18" s="26">
        <v>0.32</v>
      </c>
      <c r="O18" s="26"/>
      <c r="P18" s="26"/>
      <c r="Q18" s="66"/>
      <c r="R18" s="208"/>
      <c r="T18" s="220"/>
      <c r="U18" s="214"/>
      <c r="V18" s="214">
        <f>L18/L15</f>
        <v>0</v>
      </c>
      <c r="W18" s="214">
        <f>M18/M15</f>
        <v>5.1078320090805908E-2</v>
      </c>
      <c r="X18" s="214">
        <f t="shared" si="9"/>
        <v>3.8786096978090337E-6</v>
      </c>
      <c r="Y18" s="214">
        <f t="shared" si="10"/>
        <v>0</v>
      </c>
      <c r="Z18" s="214">
        <f>P18/P15</f>
        <v>0</v>
      </c>
      <c r="AA18" s="219">
        <f>Q18/Q15</f>
        <v>0</v>
      </c>
    </row>
    <row r="19" spans="1:27" ht="20.100000000000001" customHeight="1">
      <c r="B19" s="373" t="s">
        <v>149</v>
      </c>
      <c r="C19" s="383"/>
      <c r="D19" s="26"/>
      <c r="E19" s="26"/>
      <c r="F19" s="26"/>
      <c r="G19" s="26"/>
      <c r="H19" s="26"/>
      <c r="I19" s="26"/>
      <c r="J19" s="26"/>
      <c r="K19" s="26"/>
      <c r="L19" s="26"/>
      <c r="M19" s="26">
        <v>6.6</v>
      </c>
      <c r="N19" s="26">
        <v>0.33</v>
      </c>
      <c r="O19" s="26"/>
      <c r="P19" s="26"/>
      <c r="Q19" s="66"/>
      <c r="R19" s="208"/>
      <c r="T19" s="220"/>
      <c r="U19" s="214"/>
      <c r="V19" s="214">
        <f>L19/L15</f>
        <v>0</v>
      </c>
      <c r="W19" s="214">
        <f>M19/M15</f>
        <v>0.74914869466515333</v>
      </c>
      <c r="X19" s="214">
        <f t="shared" si="9"/>
        <v>3.9998162508655657E-6</v>
      </c>
      <c r="Y19" s="214">
        <f t="shared" si="10"/>
        <v>0</v>
      </c>
      <c r="Z19" s="214">
        <f>P19/P15</f>
        <v>0</v>
      </c>
      <c r="AA19" s="219">
        <f>Q19/Q15</f>
        <v>0</v>
      </c>
    </row>
    <row r="20" spans="1:27" ht="20.100000000000001" customHeight="1" thickBot="1">
      <c r="B20" s="373" t="s">
        <v>24</v>
      </c>
      <c r="C20" s="38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>
        <v>12.42</v>
      </c>
      <c r="Q20" s="66">
        <v>34.89</v>
      </c>
      <c r="R20" s="208">
        <f t="shared" si="0"/>
        <v>1.8091787439613525</v>
      </c>
      <c r="T20" s="220"/>
      <c r="U20" s="214"/>
      <c r="V20" s="214">
        <f>L20/L16</f>
        <v>0</v>
      </c>
      <c r="W20" s="214">
        <f>M20/M16</f>
        <v>0</v>
      </c>
      <c r="X20" s="214">
        <f t="shared" si="9"/>
        <v>0</v>
      </c>
      <c r="Y20" s="214">
        <f t="shared" si="10"/>
        <v>0</v>
      </c>
      <c r="Z20" s="214">
        <f>P20/P16</f>
        <v>28.227272727272727</v>
      </c>
      <c r="AA20" s="219">
        <f>Q20/Q16</f>
        <v>32.607476635514018</v>
      </c>
    </row>
    <row r="21" spans="1:27" s="2" customFormat="1" ht="20.100000000000001" customHeight="1" thickBot="1">
      <c r="A21" s="43" t="s">
        <v>156</v>
      </c>
      <c r="B21" s="43"/>
      <c r="C21" s="132">
        <v>465.79999999999995</v>
      </c>
      <c r="D21" s="138">
        <v>4441.1900000000005</v>
      </c>
      <c r="E21" s="138">
        <v>1970.3400000000001</v>
      </c>
      <c r="F21" s="138">
        <v>2559.5700000000002</v>
      </c>
      <c r="G21" s="138">
        <v>5714.8899999999994</v>
      </c>
      <c r="H21" s="138">
        <v>530.24</v>
      </c>
      <c r="I21" s="138">
        <v>1883.0799999999997</v>
      </c>
      <c r="J21" s="138">
        <v>2039.8999999999999</v>
      </c>
      <c r="K21" s="138">
        <v>8.51</v>
      </c>
      <c r="L21" s="138">
        <v>2303.92</v>
      </c>
      <c r="M21" s="138">
        <v>1936.27</v>
      </c>
      <c r="N21" s="138">
        <v>2628.6000000000004</v>
      </c>
      <c r="O21" s="138">
        <v>1653.97</v>
      </c>
      <c r="P21" s="138">
        <v>1067.6600000000001</v>
      </c>
      <c r="Q21" s="67">
        <v>1436.48</v>
      </c>
      <c r="R21" s="28">
        <f t="shared" si="0"/>
        <v>0.34544705243242224</v>
      </c>
      <c r="T21" s="288">
        <f>C21/C28</f>
        <v>7.5591616373682875E-3</v>
      </c>
      <c r="U21" s="211">
        <f>H21/H28</f>
        <v>7.9531784815404793E-3</v>
      </c>
      <c r="V21" s="211">
        <f>L21/L28</f>
        <v>3.1200612549961312E-2</v>
      </c>
      <c r="W21" s="211">
        <f>M21/M28</f>
        <v>3.2476869746831477E-2</v>
      </c>
      <c r="X21" s="211">
        <f t="shared" si="9"/>
        <v>3.1860354536440087E-2</v>
      </c>
      <c r="Y21" s="211">
        <f>O21/O28</f>
        <v>2.2622315910642697E-2</v>
      </c>
      <c r="Z21" s="211">
        <f>P21/P28</f>
        <v>1.4643874565721599E-2</v>
      </c>
      <c r="AA21" s="212">
        <f>Q21/Q28</f>
        <v>2.3698350199017771E-2</v>
      </c>
    </row>
    <row r="22" spans="1:27" ht="20.100000000000001" customHeight="1">
      <c r="B22" s="398" t="s">
        <v>75</v>
      </c>
      <c r="C22" s="25">
        <v>90.55</v>
      </c>
      <c r="D22" s="26">
        <v>0.24</v>
      </c>
      <c r="E22" s="26">
        <v>44.89</v>
      </c>
      <c r="F22" s="26">
        <v>0.03</v>
      </c>
      <c r="G22" s="26">
        <v>90.51</v>
      </c>
      <c r="H22" s="26">
        <v>30.81</v>
      </c>
      <c r="I22" s="26">
        <v>53.580000000000005</v>
      </c>
      <c r="J22" s="26"/>
      <c r="K22" s="26">
        <v>1.62</v>
      </c>
      <c r="L22" s="26">
        <v>0.09</v>
      </c>
      <c r="M22" s="26"/>
      <c r="N22" s="26">
        <v>0.03</v>
      </c>
      <c r="O22" s="26"/>
      <c r="P22" s="26"/>
      <c r="Q22" s="66"/>
      <c r="R22" s="208"/>
      <c r="T22" s="220">
        <f>C22/$C$21</f>
        <v>0.19439673679690855</v>
      </c>
      <c r="U22" s="214">
        <f>H22/$H$21</f>
        <v>5.8105763427881714E-2</v>
      </c>
      <c r="V22" s="214">
        <f>L22/$L$21</f>
        <v>3.9063856383902217E-5</v>
      </c>
      <c r="W22" s="214">
        <f>M22/$M$21</f>
        <v>0</v>
      </c>
      <c r="X22" s="214">
        <f t="shared" si="9"/>
        <v>3.6361965916959691E-7</v>
      </c>
      <c r="Y22" s="214">
        <f>O22/$O$21</f>
        <v>0</v>
      </c>
      <c r="Z22" s="214">
        <f>P22/$P$21</f>
        <v>0</v>
      </c>
      <c r="AA22" s="219">
        <f>Q22/$Q$21</f>
        <v>0</v>
      </c>
    </row>
    <row r="23" spans="1:27" ht="20.100000000000001" customHeight="1">
      <c r="B23" s="398" t="s">
        <v>76</v>
      </c>
      <c r="C23" s="25">
        <v>21.72</v>
      </c>
      <c r="D23" s="26"/>
      <c r="E23" s="26">
        <v>36.83</v>
      </c>
      <c r="F23" s="26"/>
      <c r="G23" s="26"/>
      <c r="H23" s="26">
        <v>234.44</v>
      </c>
      <c r="I23" s="26">
        <v>1038.8899999999999</v>
      </c>
      <c r="J23" s="26">
        <v>53.07</v>
      </c>
      <c r="K23" s="26">
        <v>6.89</v>
      </c>
      <c r="L23" s="26">
        <v>0.09</v>
      </c>
      <c r="M23" s="26">
        <v>1772.55</v>
      </c>
      <c r="N23" s="26">
        <v>1994.0400000000002</v>
      </c>
      <c r="O23" s="26">
        <v>1275.97</v>
      </c>
      <c r="P23" s="26">
        <v>876.45</v>
      </c>
      <c r="Q23" s="66">
        <v>869.48</v>
      </c>
      <c r="R23" s="208">
        <f t="shared" si="0"/>
        <v>-7.9525357978207853E-3</v>
      </c>
      <c r="T23" s="220">
        <f t="shared" ref="T23:T27" si="11">C23/$C$21</f>
        <v>4.662945470158867E-2</v>
      </c>
      <c r="U23" s="214">
        <f t="shared" ref="U23:U27" si="12">H23/$H$21</f>
        <v>0.4421394085697043</v>
      </c>
      <c r="V23" s="214">
        <f t="shared" ref="V23:V27" si="13">L23/$L$21</f>
        <v>3.9063856383902217E-5</v>
      </c>
      <c r="W23" s="214">
        <f t="shared" ref="W23:W27" si="14">M23/$M$21</f>
        <v>0.91544567648106923</v>
      </c>
      <c r="X23" s="214">
        <f t="shared" si="9"/>
        <v>2.4169071505684769E-2</v>
      </c>
      <c r="Y23" s="214">
        <f t="shared" ref="Y23:Y27" si="15">O23/$O$21</f>
        <v>0.77145897446749334</v>
      </c>
      <c r="Z23" s="214">
        <f t="shared" ref="Z23:Z27" si="16">P23/$P$21</f>
        <v>0.82090740497911319</v>
      </c>
      <c r="AA23" s="219">
        <f t="shared" ref="AA23:AA27" si="17">Q23/$Q$21</f>
        <v>0.6052851414568946</v>
      </c>
    </row>
    <row r="24" spans="1:27" ht="20.100000000000001" customHeight="1">
      <c r="B24" s="398" t="s">
        <v>23</v>
      </c>
      <c r="C24" s="25">
        <v>145</v>
      </c>
      <c r="D24" s="26">
        <v>4242.68</v>
      </c>
      <c r="E24" s="26">
        <v>704.69</v>
      </c>
      <c r="F24" s="26">
        <v>1702.58</v>
      </c>
      <c r="G24" s="26">
        <v>4453.8499999999995</v>
      </c>
      <c r="H24" s="26"/>
      <c r="I24" s="26">
        <v>553.29999999999995</v>
      </c>
      <c r="J24" s="26">
        <v>1743</v>
      </c>
      <c r="K24" s="26"/>
      <c r="L24" s="26">
        <v>1593.35</v>
      </c>
      <c r="M24" s="26"/>
      <c r="N24" s="26"/>
      <c r="O24" s="26"/>
      <c r="P24" s="26">
        <v>2.21</v>
      </c>
      <c r="Q24" s="66"/>
      <c r="R24" s="208"/>
      <c r="T24" s="220">
        <f t="shared" si="11"/>
        <v>0.31129240017174759</v>
      </c>
      <c r="U24" s="214">
        <f t="shared" si="12"/>
        <v>0</v>
      </c>
      <c r="V24" s="214">
        <f t="shared" si="13"/>
        <v>0.69158217299211777</v>
      </c>
      <c r="W24" s="214">
        <f t="shared" si="14"/>
        <v>0</v>
      </c>
      <c r="X24" s="214">
        <f t="shared" si="9"/>
        <v>0</v>
      </c>
      <c r="Y24" s="214">
        <f t="shared" si="15"/>
        <v>0</v>
      </c>
      <c r="Z24" s="214">
        <f t="shared" si="16"/>
        <v>2.0699473615195846E-3</v>
      </c>
      <c r="AA24" s="219">
        <f t="shared" si="17"/>
        <v>0</v>
      </c>
    </row>
    <row r="25" spans="1:27" ht="20.100000000000001" customHeight="1">
      <c r="B25" s="398" t="s">
        <v>106</v>
      </c>
      <c r="C25" s="25"/>
      <c r="D25" s="26"/>
      <c r="E25" s="26"/>
      <c r="F25" s="26">
        <v>40.380000000000003</v>
      </c>
      <c r="G25" s="26">
        <v>5</v>
      </c>
      <c r="H25" s="26">
        <v>13.59</v>
      </c>
      <c r="I25" s="26"/>
      <c r="J25" s="26">
        <v>3.23</v>
      </c>
      <c r="K25" s="26"/>
      <c r="L25" s="26"/>
      <c r="M25" s="26"/>
      <c r="N25" s="26"/>
      <c r="O25" s="26"/>
      <c r="P25" s="26"/>
      <c r="Q25" s="66"/>
      <c r="R25" s="208"/>
      <c r="T25" s="220">
        <f t="shared" si="11"/>
        <v>0</v>
      </c>
      <c r="U25" s="214">
        <f t="shared" si="12"/>
        <v>2.562990343995172E-2</v>
      </c>
      <c r="V25" s="214">
        <f t="shared" si="13"/>
        <v>0</v>
      </c>
      <c r="W25" s="214">
        <f t="shared" si="14"/>
        <v>0</v>
      </c>
      <c r="X25" s="214">
        <f t="shared" si="9"/>
        <v>0</v>
      </c>
      <c r="Y25" s="214">
        <f t="shared" si="15"/>
        <v>0</v>
      </c>
      <c r="Z25" s="214">
        <f t="shared" si="16"/>
        <v>0</v>
      </c>
      <c r="AA25" s="219">
        <f t="shared" si="17"/>
        <v>0</v>
      </c>
    </row>
    <row r="26" spans="1:27" ht="20.100000000000001" customHeight="1">
      <c r="B26" s="398" t="s">
        <v>149</v>
      </c>
      <c r="C26" s="25">
        <v>36.9</v>
      </c>
      <c r="D26" s="26"/>
      <c r="E26" s="26"/>
      <c r="F26" s="26"/>
      <c r="G26" s="26"/>
      <c r="H26" s="26"/>
      <c r="I26" s="26">
        <v>1.01</v>
      </c>
      <c r="J26" s="26"/>
      <c r="K26" s="26"/>
      <c r="L26" s="26"/>
      <c r="M26" s="26">
        <v>7.78</v>
      </c>
      <c r="N26" s="26"/>
      <c r="O26" s="26"/>
      <c r="P26" s="26"/>
      <c r="Q26" s="66"/>
      <c r="R26" s="208"/>
      <c r="T26" s="220">
        <f t="shared" si="11"/>
        <v>7.9218548733361968E-2</v>
      </c>
      <c r="U26" s="214">
        <f t="shared" si="12"/>
        <v>0</v>
      </c>
      <c r="V26" s="214">
        <f t="shared" si="13"/>
        <v>0</v>
      </c>
      <c r="W26" s="214">
        <f t="shared" si="14"/>
        <v>4.0180346749162047E-3</v>
      </c>
      <c r="X26" s="214">
        <f t="shared" si="9"/>
        <v>0</v>
      </c>
      <c r="Y26" s="214">
        <f t="shared" si="15"/>
        <v>0</v>
      </c>
      <c r="Z26" s="214">
        <f t="shared" si="16"/>
        <v>0</v>
      </c>
      <c r="AA26" s="219">
        <f t="shared" si="17"/>
        <v>0</v>
      </c>
    </row>
    <row r="27" spans="1:27" ht="20.100000000000001" customHeight="1" thickBot="1">
      <c r="B27" s="398" t="s">
        <v>77</v>
      </c>
      <c r="C27" s="25">
        <v>171.63</v>
      </c>
      <c r="D27" s="26">
        <v>198.27</v>
      </c>
      <c r="E27" s="26">
        <v>1183.93</v>
      </c>
      <c r="F27" s="26">
        <v>816.58</v>
      </c>
      <c r="G27" s="26">
        <v>1165.53</v>
      </c>
      <c r="H27" s="26">
        <v>251.4</v>
      </c>
      <c r="I27" s="26">
        <v>236.3</v>
      </c>
      <c r="J27" s="26">
        <v>240.6</v>
      </c>
      <c r="K27" s="26"/>
      <c r="L27" s="26">
        <v>710.39</v>
      </c>
      <c r="M27" s="26">
        <v>155.94</v>
      </c>
      <c r="N27" s="26">
        <v>634.53</v>
      </c>
      <c r="O27" s="26">
        <v>378</v>
      </c>
      <c r="P27" s="26">
        <v>189</v>
      </c>
      <c r="Q27" s="66">
        <v>567</v>
      </c>
      <c r="R27" s="208">
        <f t="shared" si="0"/>
        <v>2</v>
      </c>
      <c r="S27" s="8"/>
      <c r="T27" s="220">
        <f t="shared" si="11"/>
        <v>0.36846285959639336</v>
      </c>
      <c r="U27" s="214">
        <f t="shared" si="12"/>
        <v>0.4741249245624623</v>
      </c>
      <c r="V27" s="214">
        <f t="shared" si="13"/>
        <v>0.3083396992951144</v>
      </c>
      <c r="W27" s="214">
        <f t="shared" si="14"/>
        <v>8.0536288844014522E-2</v>
      </c>
      <c r="X27" s="214">
        <f t="shared" si="9"/>
        <v>7.6909194110961433E-3</v>
      </c>
      <c r="Y27" s="214">
        <f t="shared" si="15"/>
        <v>0.22854102553250663</v>
      </c>
      <c r="Z27" s="214">
        <f t="shared" si="16"/>
        <v>0.1770226476593672</v>
      </c>
      <c r="AA27" s="219">
        <f t="shared" si="17"/>
        <v>0.39471485854310534</v>
      </c>
    </row>
    <row r="28" spans="1:27" ht="20.100000000000001" customHeight="1" thickBot="1">
      <c r="A28" s="387" t="s">
        <v>151</v>
      </c>
      <c r="B28" s="387"/>
      <c r="C28" s="461">
        <f>C6+C15+C21</f>
        <v>61620.590000000004</v>
      </c>
      <c r="D28" s="408">
        <f t="shared" ref="D28:Q28" si="18">D6+D15+D21</f>
        <v>65360.67</v>
      </c>
      <c r="E28" s="408">
        <f t="shared" si="18"/>
        <v>61996</v>
      </c>
      <c r="F28" s="408">
        <f t="shared" si="18"/>
        <v>56173.86</v>
      </c>
      <c r="G28" s="408">
        <f t="shared" si="18"/>
        <v>68761.600000000006</v>
      </c>
      <c r="H28" s="408">
        <f t="shared" si="18"/>
        <v>66670.2</v>
      </c>
      <c r="I28" s="408">
        <f t="shared" si="18"/>
        <v>67785.25</v>
      </c>
      <c r="J28" s="408">
        <f t="shared" si="18"/>
        <v>68108.34</v>
      </c>
      <c r="K28" s="408">
        <f t="shared" si="18"/>
        <v>65635.78</v>
      </c>
      <c r="L28" s="408">
        <f t="shared" si="18"/>
        <v>73842.14</v>
      </c>
      <c r="M28" s="408">
        <f t="shared" si="18"/>
        <v>59619.969999999994</v>
      </c>
      <c r="N28" s="408">
        <f t="shared" si="18"/>
        <v>82503.790000000008</v>
      </c>
      <c r="O28" s="408">
        <f t="shared" si="18"/>
        <v>73112.319999999992</v>
      </c>
      <c r="P28" s="408">
        <f t="shared" si="18"/>
        <v>72908.3</v>
      </c>
      <c r="Q28" s="419">
        <f t="shared" si="18"/>
        <v>60615.19</v>
      </c>
      <c r="R28" s="234">
        <f t="shared" si="0"/>
        <v>-0.16861056971565652</v>
      </c>
      <c r="S28" s="8"/>
      <c r="T28" s="323">
        <f t="shared" ref="T28:AA28" si="19">T6+T15+T21</f>
        <v>0.99999999999999989</v>
      </c>
      <c r="U28" s="466">
        <f t="shared" si="19"/>
        <v>1</v>
      </c>
      <c r="V28" s="466">
        <f t="shared" si="19"/>
        <v>1</v>
      </c>
      <c r="W28" s="466">
        <f t="shared" si="19"/>
        <v>1</v>
      </c>
      <c r="X28" s="466">
        <f t="shared" si="19"/>
        <v>0.99999999999999989</v>
      </c>
      <c r="Y28" s="466">
        <f t="shared" si="19"/>
        <v>1.0000000000000002</v>
      </c>
      <c r="Z28" s="466">
        <f t="shared" si="19"/>
        <v>0.99999999999999989</v>
      </c>
      <c r="AA28" s="465">
        <f t="shared" si="19"/>
        <v>1</v>
      </c>
    </row>
    <row r="29" spans="1:27" ht="20.100000000000001" customHeight="1">
      <c r="B29" s="373" t="s">
        <v>75</v>
      </c>
      <c r="C29" s="17">
        <f t="shared" ref="C29:Q29" si="20">C7+C16+C22</f>
        <v>2976.27</v>
      </c>
      <c r="D29" s="26">
        <f t="shared" si="20"/>
        <v>854.63999999999987</v>
      </c>
      <c r="E29" s="26">
        <f t="shared" si="20"/>
        <v>515.14</v>
      </c>
      <c r="F29" s="26">
        <f t="shared" si="20"/>
        <v>292.85999999999996</v>
      </c>
      <c r="G29" s="26">
        <f t="shared" si="20"/>
        <v>761.12</v>
      </c>
      <c r="H29" s="26">
        <f t="shared" si="20"/>
        <v>943.65000000000009</v>
      </c>
      <c r="I29" s="26">
        <f t="shared" si="20"/>
        <v>1448.8199999999997</v>
      </c>
      <c r="J29" s="26">
        <f t="shared" si="20"/>
        <v>989.99999999999989</v>
      </c>
      <c r="K29" s="26">
        <f t="shared" si="20"/>
        <v>1253.7199999999998</v>
      </c>
      <c r="L29" s="26">
        <f t="shared" si="20"/>
        <v>934.49000000000012</v>
      </c>
      <c r="M29" s="26">
        <f t="shared" si="20"/>
        <v>524.44000000000005</v>
      </c>
      <c r="N29" s="26">
        <f t="shared" si="20"/>
        <v>795.85000000000025</v>
      </c>
      <c r="O29" s="26">
        <f t="shared" ref="O29" si="21">O7+O16+O22</f>
        <v>1730.54</v>
      </c>
      <c r="P29" s="26">
        <f t="shared" si="20"/>
        <v>1710.8700000000001</v>
      </c>
      <c r="Q29" s="39">
        <f t="shared" si="20"/>
        <v>1693.0799999999997</v>
      </c>
      <c r="R29" s="208">
        <f t="shared" si="0"/>
        <v>-1.0398218450262391E-2</v>
      </c>
      <c r="S29" s="8"/>
      <c r="T29" s="220">
        <f>C29/C28</f>
        <v>4.829992702114666E-2</v>
      </c>
      <c r="U29" s="214">
        <f>H29/H28</f>
        <v>1.4153999838008588E-2</v>
      </c>
      <c r="V29" s="214">
        <f>L29/L28</f>
        <v>1.2655239948354694E-2</v>
      </c>
      <c r="W29" s="214">
        <f>M29/M28</f>
        <v>8.7963814809031288E-3</v>
      </c>
      <c r="X29" s="214">
        <f>N29/N28</f>
        <v>9.6462235250041259E-3</v>
      </c>
      <c r="Y29" s="214">
        <f>O29/O28</f>
        <v>2.3669608624100565E-2</v>
      </c>
      <c r="Z29" s="214">
        <f t="shared" ref="Z29" si="22">P29/P28</f>
        <v>2.346605256191682E-2</v>
      </c>
      <c r="AA29" s="219">
        <f>Q29/Q28</f>
        <v>2.793161252154781E-2</v>
      </c>
    </row>
    <row r="30" spans="1:27" ht="20.100000000000001" customHeight="1">
      <c r="B30" s="373" t="s">
        <v>76</v>
      </c>
      <c r="C30" s="17">
        <f t="shared" ref="C30:Q30" si="23">C8+C17+C23</f>
        <v>2011.5800000000002</v>
      </c>
      <c r="D30" s="26">
        <f t="shared" si="23"/>
        <v>1560.6100000000001</v>
      </c>
      <c r="E30" s="26">
        <f t="shared" si="23"/>
        <v>1581.1799999999998</v>
      </c>
      <c r="F30" s="26">
        <f t="shared" si="23"/>
        <v>297.88</v>
      </c>
      <c r="G30" s="26">
        <f t="shared" si="23"/>
        <v>2239.83</v>
      </c>
      <c r="H30" s="26">
        <f t="shared" si="23"/>
        <v>4998.3900000000003</v>
      </c>
      <c r="I30" s="26">
        <f t="shared" si="23"/>
        <v>3537.53</v>
      </c>
      <c r="J30" s="26">
        <f t="shared" si="23"/>
        <v>3110.78</v>
      </c>
      <c r="K30" s="26">
        <f t="shared" si="23"/>
        <v>5477.39</v>
      </c>
      <c r="L30" s="26">
        <f t="shared" si="23"/>
        <v>9174.9699999999993</v>
      </c>
      <c r="M30" s="26">
        <f t="shared" si="23"/>
        <v>2065.5699999999997</v>
      </c>
      <c r="N30" s="26">
        <f t="shared" si="23"/>
        <v>2508.3900000000003</v>
      </c>
      <c r="O30" s="26">
        <f t="shared" ref="O30" si="24">O8+O17+O23</f>
        <v>1723.8400000000001</v>
      </c>
      <c r="P30" s="26">
        <f t="shared" si="23"/>
        <v>1374.22</v>
      </c>
      <c r="Q30" s="39">
        <f t="shared" si="23"/>
        <v>1324.87</v>
      </c>
      <c r="R30" s="208">
        <f t="shared" si="0"/>
        <v>-3.5911280580984223E-2</v>
      </c>
      <c r="T30" s="220">
        <f>C30/C28</f>
        <v>3.2644607914335128E-2</v>
      </c>
      <c r="U30" s="214">
        <f>H30/H28</f>
        <v>7.4971876490546013E-2</v>
      </c>
      <c r="V30" s="214">
        <f>L30/L28</f>
        <v>0.12425113898378351</v>
      </c>
      <c r="W30" s="214">
        <f>M30/M28</f>
        <v>3.4645606161827991E-2</v>
      </c>
      <c r="X30" s="214">
        <f>N30/N28</f>
        <v>3.0403330562147508E-2</v>
      </c>
      <c r="Y30" s="214">
        <f>O30/O28</f>
        <v>2.3577968801974828E-2</v>
      </c>
      <c r="Z30" s="214">
        <f t="shared" ref="Z30" si="25">P30/P28</f>
        <v>1.8848608457473291E-2</v>
      </c>
      <c r="AA30" s="219">
        <f>Q30/Q28</f>
        <v>2.1857062561381063E-2</v>
      </c>
    </row>
    <row r="31" spans="1:27" ht="20.100000000000001" customHeight="1">
      <c r="B31" s="373" t="s">
        <v>23</v>
      </c>
      <c r="C31" s="17">
        <f t="shared" ref="C31:Q31" si="26">C9+C24</f>
        <v>317.12</v>
      </c>
      <c r="D31" s="26">
        <f t="shared" si="26"/>
        <v>4296.2300000000005</v>
      </c>
      <c r="E31" s="26">
        <f t="shared" si="26"/>
        <v>3983.54</v>
      </c>
      <c r="F31" s="26">
        <f t="shared" si="26"/>
        <v>5637.05</v>
      </c>
      <c r="G31" s="26">
        <f t="shared" si="26"/>
        <v>4487.4199999999992</v>
      </c>
      <c r="H31" s="26">
        <f t="shared" si="26"/>
        <v>111.92</v>
      </c>
      <c r="I31" s="26">
        <f t="shared" si="26"/>
        <v>578.80999999999995</v>
      </c>
      <c r="J31" s="26">
        <f t="shared" si="26"/>
        <v>1870.34</v>
      </c>
      <c r="K31" s="26">
        <f t="shared" si="26"/>
        <v>370.01</v>
      </c>
      <c r="L31" s="26">
        <f t="shared" si="26"/>
        <v>1606.03</v>
      </c>
      <c r="M31" s="26">
        <f t="shared" si="26"/>
        <v>2.2599999999999998</v>
      </c>
      <c r="N31" s="26">
        <f t="shared" si="26"/>
        <v>349.76000000000005</v>
      </c>
      <c r="O31" s="26">
        <f t="shared" ref="O31" si="27">O9+O24</f>
        <v>2.6799999999999997</v>
      </c>
      <c r="P31" s="26">
        <f t="shared" si="26"/>
        <v>57.85</v>
      </c>
      <c r="Q31" s="39">
        <f t="shared" si="26"/>
        <v>20.350000000000001</v>
      </c>
      <c r="R31" s="208">
        <f t="shared" si="0"/>
        <v>-0.64822817631806395</v>
      </c>
      <c r="T31" s="220">
        <f>C31/C28</f>
        <v>5.1463317699489732E-3</v>
      </c>
      <c r="U31" s="214">
        <f>H31/H28</f>
        <v>1.6787110283154993E-3</v>
      </c>
      <c r="V31" s="214">
        <f>L31/L28</f>
        <v>2.1749505092891402E-2</v>
      </c>
      <c r="W31" s="214">
        <f>M31/M28</f>
        <v>3.7906761777974732E-5</v>
      </c>
      <c r="X31" s="214">
        <f>N31/N28</f>
        <v>4.2393203997052745E-3</v>
      </c>
      <c r="Y31" s="214">
        <f>O31/O28</f>
        <v>3.6655928850294999E-5</v>
      </c>
      <c r="Z31" s="214">
        <f t="shared" ref="Z31" si="28">P31/P28</f>
        <v>7.9346247272258437E-4</v>
      </c>
      <c r="AA31" s="219">
        <f>Q31/Q28</f>
        <v>3.3572442815076552E-4</v>
      </c>
    </row>
    <row r="32" spans="1:27" ht="20.100000000000001" customHeight="1">
      <c r="B32" s="373" t="s">
        <v>106</v>
      </c>
      <c r="C32" s="17">
        <f t="shared" ref="C32:Q32" si="29">C18+C25+C10</f>
        <v>3.34</v>
      </c>
      <c r="D32" s="26">
        <f t="shared" si="29"/>
        <v>5.71</v>
      </c>
      <c r="E32" s="26">
        <f t="shared" si="29"/>
        <v>5.84</v>
      </c>
      <c r="F32" s="26">
        <f t="shared" si="29"/>
        <v>67.490000000000009</v>
      </c>
      <c r="G32" s="26">
        <f t="shared" si="29"/>
        <v>23.35</v>
      </c>
      <c r="H32" s="26">
        <f t="shared" si="29"/>
        <v>81</v>
      </c>
      <c r="I32" s="26">
        <f t="shared" si="29"/>
        <v>33.5</v>
      </c>
      <c r="J32" s="26">
        <f t="shared" si="29"/>
        <v>33.769999999999996</v>
      </c>
      <c r="K32" s="26">
        <f t="shared" si="29"/>
        <v>71.010000000000005</v>
      </c>
      <c r="L32" s="26">
        <f t="shared" si="29"/>
        <v>25.84</v>
      </c>
      <c r="M32" s="26">
        <f t="shared" si="29"/>
        <v>45</v>
      </c>
      <c r="N32" s="26">
        <f t="shared" si="29"/>
        <v>226.23000000000002</v>
      </c>
      <c r="O32" s="26">
        <f t="shared" ref="O32" si="30">O18+O25+O10</f>
        <v>303.77</v>
      </c>
      <c r="P32" s="26">
        <f t="shared" si="29"/>
        <v>278.75</v>
      </c>
      <c r="Q32" s="39">
        <f t="shared" si="29"/>
        <v>209.04000000000002</v>
      </c>
      <c r="R32" s="208">
        <f t="shared" si="0"/>
        <v>-0.25008071748878918</v>
      </c>
      <c r="T32" s="220">
        <f>C32/C28</f>
        <v>5.4202661805088196E-5</v>
      </c>
      <c r="U32" s="214">
        <f>H32/H28</f>
        <v>1.2149356084127541E-3</v>
      </c>
      <c r="V32" s="214">
        <f>L32/L28</f>
        <v>3.4993568712932751E-4</v>
      </c>
      <c r="W32" s="214">
        <f>M32/M28</f>
        <v>7.5478065487117826E-4</v>
      </c>
      <c r="X32" s="214">
        <f>N32/N28</f>
        <v>2.7420558497979306E-3</v>
      </c>
      <c r="Y32" s="214">
        <f>O32/O28</f>
        <v>4.1548401144978027E-3</v>
      </c>
      <c r="Z32" s="214">
        <f t="shared" ref="Z32" si="31">P32/P28</f>
        <v>3.8232958387453826E-3</v>
      </c>
      <c r="AA32" s="219">
        <f>Q32/Q28</f>
        <v>3.4486405140361684E-3</v>
      </c>
    </row>
    <row r="33" spans="1:27" ht="20.100000000000001" customHeight="1">
      <c r="B33" s="373" t="s">
        <v>149</v>
      </c>
      <c r="C33" s="17">
        <f t="shared" ref="C33:Q33" si="32">C11+C19+C26</f>
        <v>137.84</v>
      </c>
      <c r="D33" s="26">
        <f t="shared" si="32"/>
        <v>214.42000000000002</v>
      </c>
      <c r="E33" s="26">
        <f t="shared" si="32"/>
        <v>82.84</v>
      </c>
      <c r="F33" s="26">
        <f t="shared" si="32"/>
        <v>8.15</v>
      </c>
      <c r="G33" s="26">
        <f t="shared" si="32"/>
        <v>7.16</v>
      </c>
      <c r="H33" s="26">
        <f t="shared" si="32"/>
        <v>13.87</v>
      </c>
      <c r="I33" s="26">
        <f t="shared" si="32"/>
        <v>305.22000000000003</v>
      </c>
      <c r="J33" s="26">
        <f t="shared" si="32"/>
        <v>465.87</v>
      </c>
      <c r="K33" s="26">
        <f t="shared" si="32"/>
        <v>110.36999999999999</v>
      </c>
      <c r="L33" s="26">
        <f t="shared" si="32"/>
        <v>202.78</v>
      </c>
      <c r="M33" s="26">
        <f t="shared" si="32"/>
        <v>22.92</v>
      </c>
      <c r="N33" s="26">
        <f t="shared" si="32"/>
        <v>116.15</v>
      </c>
      <c r="O33" s="26">
        <f t="shared" ref="O33" si="33">O11+O19+O26</f>
        <v>48.74</v>
      </c>
      <c r="P33" s="26">
        <f t="shared" si="32"/>
        <v>499.27</v>
      </c>
      <c r="Q33" s="39">
        <f t="shared" si="32"/>
        <v>317.51</v>
      </c>
      <c r="R33" s="208">
        <f t="shared" si="0"/>
        <v>-0.3640515152122098</v>
      </c>
      <c r="T33" s="220">
        <f>C33/C28</f>
        <v>2.2369146416806461E-3</v>
      </c>
      <c r="U33" s="214">
        <f>H33/H28</f>
        <v>2.0803897393438148E-4</v>
      </c>
      <c r="V33" s="214">
        <f>L33/L28</f>
        <v>2.7461284301890493E-3</v>
      </c>
      <c r="W33" s="214">
        <f>M33/M28</f>
        <v>3.844349468810535E-4</v>
      </c>
      <c r="X33" s="214">
        <f>N33/N28</f>
        <v>1.4078141137516228E-3</v>
      </c>
      <c r="Y33" s="214">
        <f>O33/O28</f>
        <v>6.6664551200126061E-4</v>
      </c>
      <c r="Z33" s="214">
        <f t="shared" ref="Z33" si="34">P33/P28</f>
        <v>6.8479171781539267E-3</v>
      </c>
      <c r="AA33" s="219">
        <f>Q33/Q28</f>
        <v>5.2381259548967838E-3</v>
      </c>
    </row>
    <row r="34" spans="1:27" ht="20.100000000000001" customHeight="1">
      <c r="B34" s="373" t="s">
        <v>24</v>
      </c>
      <c r="C34" s="17">
        <f t="shared" ref="C34:Q34" si="35">C12</f>
        <v>0</v>
      </c>
      <c r="D34" s="26">
        <f t="shared" si="35"/>
        <v>12.13</v>
      </c>
      <c r="E34" s="26">
        <f t="shared" si="35"/>
        <v>0</v>
      </c>
      <c r="F34" s="26">
        <f t="shared" si="35"/>
        <v>1.1000000000000001</v>
      </c>
      <c r="G34" s="26">
        <f t="shared" si="35"/>
        <v>0.65</v>
      </c>
      <c r="H34" s="26">
        <f t="shared" si="35"/>
        <v>21.56</v>
      </c>
      <c r="I34" s="26">
        <f t="shared" si="35"/>
        <v>16.5</v>
      </c>
      <c r="J34" s="26">
        <f t="shared" si="35"/>
        <v>28.74</v>
      </c>
      <c r="K34" s="26">
        <f t="shared" si="35"/>
        <v>30.64</v>
      </c>
      <c r="L34" s="26">
        <f t="shared" si="35"/>
        <v>2.81</v>
      </c>
      <c r="M34" s="26">
        <f t="shared" si="35"/>
        <v>12.15</v>
      </c>
      <c r="N34" s="26">
        <f t="shared" si="35"/>
        <v>14.19</v>
      </c>
      <c r="O34" s="26">
        <f t="shared" ref="O34" si="36">O12</f>
        <v>24.68</v>
      </c>
      <c r="P34" s="26">
        <f t="shared" si="35"/>
        <v>26.71</v>
      </c>
      <c r="Q34" s="39">
        <f t="shared" si="35"/>
        <v>7.29</v>
      </c>
      <c r="R34" s="208">
        <f t="shared" si="0"/>
        <v>-0.7270685136652939</v>
      </c>
      <c r="T34" s="220">
        <f>C34/C28</f>
        <v>0</v>
      </c>
      <c r="U34" s="214">
        <f>H34/H28</f>
        <v>3.2338286070838243E-4</v>
      </c>
      <c r="V34" s="214">
        <f>L34/L28</f>
        <v>3.8054151735039096E-5</v>
      </c>
      <c r="W34" s="214">
        <f>M34/M28</f>
        <v>2.0379077681521816E-4</v>
      </c>
      <c r="X34" s="214">
        <f>N34/N28</f>
        <v>1.7199209878721933E-4</v>
      </c>
      <c r="Y34" s="214">
        <f>O34/O28</f>
        <v>3.3756280747211962E-4</v>
      </c>
      <c r="Z34" s="214">
        <f t="shared" ref="Z34" si="37">P34/P28</f>
        <v>3.6635060754399703E-4</v>
      </c>
      <c r="AA34" s="219">
        <f>Q34/Q28</f>
        <v>1.2026688359798921E-4</v>
      </c>
    </row>
    <row r="35" spans="1:27" ht="20.100000000000001" customHeight="1">
      <c r="B35" s="373" t="s">
        <v>25</v>
      </c>
      <c r="C35" s="17">
        <f t="shared" ref="C35:Q35" si="38">C13</f>
        <v>50970.880000000005</v>
      </c>
      <c r="D35" s="26">
        <f t="shared" si="38"/>
        <v>42704.95</v>
      </c>
      <c r="E35" s="26">
        <f t="shared" si="38"/>
        <v>37077.01</v>
      </c>
      <c r="F35" s="26">
        <f t="shared" si="38"/>
        <v>30159.81</v>
      </c>
      <c r="G35" s="26">
        <f t="shared" si="38"/>
        <v>35276.170000000006</v>
      </c>
      <c r="H35" s="26">
        <f t="shared" si="38"/>
        <v>30127.919999999998</v>
      </c>
      <c r="I35" s="26">
        <f t="shared" si="38"/>
        <v>29221.410000000003</v>
      </c>
      <c r="J35" s="26">
        <f t="shared" si="38"/>
        <v>26921.370000000003</v>
      </c>
      <c r="K35" s="26">
        <f t="shared" si="38"/>
        <v>22072.39</v>
      </c>
      <c r="L35" s="26">
        <f t="shared" si="38"/>
        <v>23539.15</v>
      </c>
      <c r="M35" s="26">
        <f t="shared" si="38"/>
        <v>18954.75</v>
      </c>
      <c r="N35" s="26">
        <f t="shared" si="38"/>
        <v>24044.489999999998</v>
      </c>
      <c r="O35" s="26">
        <f t="shared" ref="O35" si="39">O13</f>
        <v>27026.93</v>
      </c>
      <c r="P35" s="26">
        <f t="shared" si="38"/>
        <v>23862.84</v>
      </c>
      <c r="Q35" s="39">
        <f t="shared" si="38"/>
        <v>19819.91</v>
      </c>
      <c r="R35" s="208">
        <f t="shared" si="0"/>
        <v>-0.16942367295761948</v>
      </c>
      <c r="T35" s="220">
        <f>C35/C28</f>
        <v>0.82717286543345336</v>
      </c>
      <c r="U35" s="214">
        <f>H35/H28</f>
        <v>0.4518948495729726</v>
      </c>
      <c r="V35" s="214">
        <f>L35/L28</f>
        <v>0.31877664975581693</v>
      </c>
      <c r="W35" s="214">
        <f>M35/M28</f>
        <v>0.3179261915093215</v>
      </c>
      <c r="X35" s="214">
        <f>N35/N28</f>
        <v>0.29143497529022599</v>
      </c>
      <c r="Y35" s="214">
        <f>O35/O28</f>
        <v>0.36966314295593417</v>
      </c>
      <c r="Z35" s="214">
        <f t="shared" ref="Z35" si="40">P35/P28</f>
        <v>0.32729936097810536</v>
      </c>
      <c r="AA35" s="219">
        <f>Q35/Q28</f>
        <v>0.3269792604790977</v>
      </c>
    </row>
    <row r="36" spans="1:27" ht="20.100000000000001" customHeight="1" thickBot="1">
      <c r="A36" s="15"/>
      <c r="B36" s="378" t="s">
        <v>77</v>
      </c>
      <c r="C36" s="40">
        <f t="shared" ref="C36:Q36" si="41">C14+C27</f>
        <v>5203.5600000000004</v>
      </c>
      <c r="D36" s="30">
        <f t="shared" si="41"/>
        <v>15711.980000000001</v>
      </c>
      <c r="E36" s="30">
        <f t="shared" si="41"/>
        <v>18750.45</v>
      </c>
      <c r="F36" s="30">
        <f t="shared" si="41"/>
        <v>19709.520000000004</v>
      </c>
      <c r="G36" s="30">
        <f t="shared" si="41"/>
        <v>25965.899999999998</v>
      </c>
      <c r="H36" s="30">
        <f t="shared" si="41"/>
        <v>30371.89</v>
      </c>
      <c r="I36" s="30">
        <f t="shared" si="41"/>
        <v>32643.46</v>
      </c>
      <c r="J36" s="30">
        <f t="shared" si="41"/>
        <v>34687.469999999994</v>
      </c>
      <c r="K36" s="30">
        <f t="shared" si="41"/>
        <v>36250.250000000007</v>
      </c>
      <c r="L36" s="30">
        <f t="shared" si="41"/>
        <v>38356.07</v>
      </c>
      <c r="M36" s="30">
        <f t="shared" si="41"/>
        <v>37992.880000000005</v>
      </c>
      <c r="N36" s="30">
        <f t="shared" si="41"/>
        <v>54448.729999999996</v>
      </c>
      <c r="O36" s="30">
        <f t="shared" ref="O36" si="42">O14+O27</f>
        <v>42251.14</v>
      </c>
      <c r="P36" s="30">
        <f t="shared" si="41"/>
        <v>45085.369999999995</v>
      </c>
      <c r="Q36" s="41">
        <f t="shared" si="41"/>
        <v>37188.25</v>
      </c>
      <c r="R36" s="209">
        <f t="shared" si="0"/>
        <v>-0.17515925897913218</v>
      </c>
      <c r="T36" s="226">
        <f>C36/C28</f>
        <v>8.4445150557630175E-2</v>
      </c>
      <c r="U36" s="227">
        <f>H36/H28</f>
        <v>0.45555420562710175</v>
      </c>
      <c r="V36" s="227">
        <f>L36/L28</f>
        <v>0.51943334795009999</v>
      </c>
      <c r="W36" s="227">
        <f>M36/M28</f>
        <v>0.63725090770760218</v>
      </c>
      <c r="X36" s="227">
        <f>N36/N28</f>
        <v>0.6599542881605801</v>
      </c>
      <c r="Y36" s="227">
        <f>O36/O28</f>
        <v>0.57789357525516905</v>
      </c>
      <c r="Z36" s="227">
        <f t="shared" ref="Z36" si="43">P36/P28</f>
        <v>0.61838460093020953</v>
      </c>
      <c r="AA36" s="304">
        <f>Q36/Q28</f>
        <v>0.61351370836254082</v>
      </c>
    </row>
    <row r="37" spans="1:27" ht="20.100000000000001" customHeight="1"/>
    <row r="38" spans="1:27" ht="20.100000000000001" customHeight="1"/>
    <row r="39" spans="1:27" ht="8.25" customHeight="1">
      <c r="A39" s="562" t="s">
        <v>152</v>
      </c>
      <c r="B39" s="562"/>
      <c r="C39" s="572" t="s">
        <v>154</v>
      </c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8" t="s">
        <v>168</v>
      </c>
      <c r="T39" s="512" t="s">
        <v>175</v>
      </c>
      <c r="U39" s="475"/>
      <c r="V39" s="475"/>
      <c r="W39" s="475"/>
      <c r="X39" s="475"/>
      <c r="Y39" s="475"/>
      <c r="Z39" s="475"/>
      <c r="AA39" s="558"/>
    </row>
    <row r="40" spans="1:27" ht="15" customHeight="1">
      <c r="A40" s="562"/>
      <c r="B40" s="562"/>
      <c r="C40" s="575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6"/>
      <c r="O40" s="576"/>
      <c r="P40" s="576"/>
      <c r="Q40" s="576"/>
      <c r="R40" s="579"/>
      <c r="T40" s="559"/>
      <c r="U40" s="560"/>
      <c r="V40" s="560"/>
      <c r="W40" s="560"/>
      <c r="X40" s="560"/>
      <c r="Y40" s="560"/>
      <c r="Z40" s="560"/>
      <c r="AA40" s="561"/>
    </row>
    <row r="41" spans="1:27" ht="20.100000000000001" customHeight="1">
      <c r="A41" s="564"/>
      <c r="B41" s="564"/>
      <c r="C41" s="384">
        <v>2010</v>
      </c>
      <c r="D41" s="385">
        <v>2011</v>
      </c>
      <c r="E41" s="385">
        <v>2012</v>
      </c>
      <c r="F41" s="385">
        <v>2013</v>
      </c>
      <c r="G41" s="385">
        <v>2014</v>
      </c>
      <c r="H41" s="386">
        <v>2015</v>
      </c>
      <c r="I41" s="385">
        <v>2016</v>
      </c>
      <c r="J41" s="385">
        <v>2017</v>
      </c>
      <c r="K41" s="385">
        <v>2018</v>
      </c>
      <c r="L41" s="386">
        <v>2019</v>
      </c>
      <c r="M41" s="385">
        <v>2020</v>
      </c>
      <c r="N41" s="385">
        <v>2021</v>
      </c>
      <c r="O41" s="385">
        <v>2022</v>
      </c>
      <c r="P41" s="385">
        <v>2023</v>
      </c>
      <c r="Q41" s="385">
        <v>2024</v>
      </c>
      <c r="R41" s="579"/>
      <c r="T41" s="65">
        <v>2010</v>
      </c>
      <c r="U41" s="62">
        <v>2015</v>
      </c>
      <c r="V41" s="62">
        <v>2019</v>
      </c>
      <c r="W41" s="62">
        <v>2020</v>
      </c>
      <c r="X41" s="62">
        <v>2021</v>
      </c>
      <c r="Y41" s="62">
        <v>2022</v>
      </c>
      <c r="Z41" s="62">
        <v>2023</v>
      </c>
      <c r="AA41" s="250">
        <v>2024</v>
      </c>
    </row>
    <row r="42" spans="1:27" ht="20.100000000000001" customHeight="1" thickBot="1">
      <c r="A42" s="390" t="s">
        <v>148</v>
      </c>
      <c r="B42" s="390"/>
      <c r="C42" s="391">
        <v>11172.653999999999</v>
      </c>
      <c r="D42" s="392">
        <v>9691.264000000001</v>
      </c>
      <c r="E42" s="392">
        <v>9182.7010000000009</v>
      </c>
      <c r="F42" s="392">
        <v>9223.4710000000014</v>
      </c>
      <c r="G42" s="392">
        <v>11313.1</v>
      </c>
      <c r="H42" s="392">
        <v>10748.636999999999</v>
      </c>
      <c r="I42" s="392">
        <v>10789.59</v>
      </c>
      <c r="J42" s="392">
        <v>11492.359999999999</v>
      </c>
      <c r="K42" s="392">
        <v>11371.575000000001</v>
      </c>
      <c r="L42" s="392">
        <v>12544.493999999999</v>
      </c>
      <c r="M42" s="392">
        <v>9803.5570000000007</v>
      </c>
      <c r="N42" s="392">
        <v>14236.483</v>
      </c>
      <c r="O42" s="392">
        <v>15718.174999999999</v>
      </c>
      <c r="P42" s="392">
        <v>16667.027999999998</v>
      </c>
      <c r="Q42" s="393">
        <v>13692.395</v>
      </c>
      <c r="R42" s="31">
        <f>(Q42-P42)/P42</f>
        <v>-0.17847411068128033</v>
      </c>
      <c r="T42" s="324">
        <f>C42/C64</f>
        <v>0.9926694073945278</v>
      </c>
      <c r="U42" s="325">
        <f>H42/H64</f>
        <v>0.99250265378077884</v>
      </c>
      <c r="V42" s="325">
        <f t="shared" ref="V42:AA42" si="44">L42/L64</f>
        <v>0.98144320766572102</v>
      </c>
      <c r="W42" s="325">
        <f t="shared" si="44"/>
        <v>0.97350127750508675</v>
      </c>
      <c r="X42" s="325">
        <f t="shared" si="44"/>
        <v>0.97815663991645141</v>
      </c>
      <c r="Y42" s="325">
        <f t="shared" si="44"/>
        <v>0.98628236928515722</v>
      </c>
      <c r="Z42" s="325">
        <f t="shared" si="44"/>
        <v>0.98842019678228765</v>
      </c>
      <c r="AA42" s="326">
        <f t="shared" si="44"/>
        <v>0.98210789046269631</v>
      </c>
    </row>
    <row r="43" spans="1:27" ht="20.100000000000001" customHeight="1">
      <c r="B43" s="373" t="s">
        <v>75</v>
      </c>
      <c r="C43" s="25">
        <v>860.84500000000003</v>
      </c>
      <c r="D43" s="26">
        <v>279.07299999999998</v>
      </c>
      <c r="E43" s="26">
        <v>285.5100000000001</v>
      </c>
      <c r="F43" s="26">
        <v>207.417</v>
      </c>
      <c r="G43" s="26">
        <v>745.1429999999998</v>
      </c>
      <c r="H43" s="26">
        <v>1008.8329999999997</v>
      </c>
      <c r="I43" s="26">
        <v>1009.437</v>
      </c>
      <c r="J43" s="26">
        <v>1234.4479999999999</v>
      </c>
      <c r="K43" s="26">
        <v>1456.191</v>
      </c>
      <c r="L43" s="26">
        <v>1229.277</v>
      </c>
      <c r="M43" s="26">
        <v>821.05</v>
      </c>
      <c r="N43" s="26">
        <v>1291.8829999999996</v>
      </c>
      <c r="O43" s="26">
        <v>1861.6359999999997</v>
      </c>
      <c r="P43" s="26">
        <v>1856.3350000000003</v>
      </c>
      <c r="Q43" s="66">
        <v>1761.761</v>
      </c>
      <c r="R43" s="208">
        <f t="shared" ref="R43:R72" si="45">(Q43-P43)/P43</f>
        <v>-5.094662331960572E-2</v>
      </c>
      <c r="T43" s="220">
        <f>C43/C42</f>
        <v>7.7049284798401535E-2</v>
      </c>
      <c r="U43" s="214">
        <f>H43/H42</f>
        <v>9.3856830405566763E-2</v>
      </c>
      <c r="V43" s="214">
        <f>L43/L42</f>
        <v>9.7993350708286853E-2</v>
      </c>
      <c r="W43" s="214">
        <f>M43/M42</f>
        <v>8.3750214335470266E-2</v>
      </c>
      <c r="X43" s="214">
        <f>N43/N42</f>
        <v>9.0744532901840966E-2</v>
      </c>
      <c r="Y43" s="214">
        <f>O43/$O$42</f>
        <v>0.11843843194263964</v>
      </c>
      <c r="Z43" s="214">
        <f>P43/P42</f>
        <v>0.11137768533178204</v>
      </c>
      <c r="AA43" s="219">
        <f>Q43/Q42</f>
        <v>0.12866711776865916</v>
      </c>
    </row>
    <row r="44" spans="1:27" ht="20.100000000000001" customHeight="1">
      <c r="B44" s="373" t="s">
        <v>76</v>
      </c>
      <c r="C44" s="25">
        <v>331.97</v>
      </c>
      <c r="D44" s="26">
        <v>188.33199999999999</v>
      </c>
      <c r="E44" s="26">
        <v>264.142</v>
      </c>
      <c r="F44" s="26">
        <v>79.734999999999999</v>
      </c>
      <c r="G44" s="26">
        <v>422.68800000000005</v>
      </c>
      <c r="H44" s="26">
        <v>673.30099999999993</v>
      </c>
      <c r="I44" s="26">
        <v>439.678</v>
      </c>
      <c r="J44" s="26">
        <v>580.35199999999998</v>
      </c>
      <c r="K44" s="26">
        <v>856.68399999999997</v>
      </c>
      <c r="L44" s="26">
        <v>1235.693</v>
      </c>
      <c r="M44" s="26">
        <v>278.68099999999998</v>
      </c>
      <c r="N44" s="26">
        <v>326.93100000000004</v>
      </c>
      <c r="O44" s="26">
        <v>432.07299999999998</v>
      </c>
      <c r="P44" s="26">
        <v>676.52800000000002</v>
      </c>
      <c r="Q44" s="66">
        <v>391.36599999999999</v>
      </c>
      <c r="R44" s="208">
        <f t="shared" si="45"/>
        <v>-0.42150805288177284</v>
      </c>
      <c r="T44" s="220">
        <f>C44/C42</f>
        <v>2.9712725373935329E-2</v>
      </c>
      <c r="U44" s="214">
        <f>H44/H42</f>
        <v>6.2640593407331552E-2</v>
      </c>
      <c r="V44" s="214">
        <f>L44/L42</f>
        <v>9.8504810158145883E-2</v>
      </c>
      <c r="W44" s="214">
        <f>M44/M42</f>
        <v>2.8426519068538079E-2</v>
      </c>
      <c r="X44" s="214">
        <f>N44/N42</f>
        <v>2.2964309373319242E-2</v>
      </c>
      <c r="Y44" s="214">
        <f t="shared" ref="Y44:Y50" si="46">O44/$O$42</f>
        <v>2.7488751079562352E-2</v>
      </c>
      <c r="Z44" s="214">
        <f>P44/P42</f>
        <v>4.0590799991456192E-2</v>
      </c>
      <c r="AA44" s="219">
        <f>Q44/Q42</f>
        <v>2.8582727857325178E-2</v>
      </c>
    </row>
    <row r="45" spans="1:27" ht="20.100000000000001" customHeight="1">
      <c r="B45" s="373" t="s">
        <v>23</v>
      </c>
      <c r="C45" s="25">
        <v>33.849000000000004</v>
      </c>
      <c r="D45" s="26">
        <v>13.396000000000001</v>
      </c>
      <c r="E45" s="26">
        <v>375.28300000000002</v>
      </c>
      <c r="F45" s="26">
        <v>579.23700000000008</v>
      </c>
      <c r="G45" s="26">
        <v>17.603999999999999</v>
      </c>
      <c r="H45" s="26">
        <v>8.722999999999999</v>
      </c>
      <c r="I45" s="26">
        <v>32.163000000000004</v>
      </c>
      <c r="J45" s="26">
        <v>20.497999999999998</v>
      </c>
      <c r="K45" s="26">
        <v>37.720000000000006</v>
      </c>
      <c r="L45" s="26">
        <v>7.74</v>
      </c>
      <c r="M45" s="26">
        <v>0.625</v>
      </c>
      <c r="N45" s="26">
        <v>55.825999999999993</v>
      </c>
      <c r="O45" s="26">
        <v>1.629</v>
      </c>
      <c r="P45" s="26">
        <v>56.205999999999996</v>
      </c>
      <c r="Q45" s="66">
        <v>39.003999999999998</v>
      </c>
      <c r="R45" s="208">
        <f t="shared" si="45"/>
        <v>-0.30605273458349641</v>
      </c>
      <c r="T45" s="220">
        <f>C45/C42</f>
        <v>3.0296293074143356E-3</v>
      </c>
      <c r="U45" s="214">
        <f>H45/H42</f>
        <v>8.1154475679102382E-4</v>
      </c>
      <c r="V45" s="214">
        <f>L45/L42</f>
        <v>6.1700376276635797E-4</v>
      </c>
      <c r="W45" s="214">
        <f>M45/M42</f>
        <v>6.3752370695656688E-5</v>
      </c>
      <c r="X45" s="214">
        <f>N45/N42</f>
        <v>3.9213336608486795E-3</v>
      </c>
      <c r="Y45" s="214">
        <f t="shared" si="46"/>
        <v>1.0363798596211074E-4</v>
      </c>
      <c r="Z45" s="214">
        <f>P45/P42</f>
        <v>3.3722868888202504E-3</v>
      </c>
      <c r="AA45" s="219">
        <f>Q45/Q42</f>
        <v>2.8485885778200232E-3</v>
      </c>
    </row>
    <row r="46" spans="1:27" ht="20.100000000000001" customHeight="1">
      <c r="B46" s="373" t="s">
        <v>106</v>
      </c>
      <c r="C46" s="25">
        <v>2.1619999999999999</v>
      </c>
      <c r="D46" s="26">
        <v>7.24</v>
      </c>
      <c r="E46" s="26">
        <v>4.6349999999999998</v>
      </c>
      <c r="F46" s="26">
        <v>20.777000000000001</v>
      </c>
      <c r="G46" s="26">
        <v>15.66</v>
      </c>
      <c r="H46" s="26">
        <v>25.366</v>
      </c>
      <c r="I46" s="26">
        <v>16.231999999999999</v>
      </c>
      <c r="J46" s="26">
        <v>24.149000000000001</v>
      </c>
      <c r="K46" s="26">
        <v>19.722999999999999</v>
      </c>
      <c r="L46" s="26">
        <v>19.027999999999999</v>
      </c>
      <c r="M46" s="26">
        <v>7.7130000000000001</v>
      </c>
      <c r="N46" s="26">
        <v>43.385999999999996</v>
      </c>
      <c r="O46" s="26">
        <v>68.387</v>
      </c>
      <c r="P46" s="26">
        <v>69.634</v>
      </c>
      <c r="Q46" s="66">
        <v>71.263000000000005</v>
      </c>
      <c r="R46" s="208">
        <f t="shared" si="45"/>
        <v>2.3393744435189778E-2</v>
      </c>
      <c r="T46" s="220">
        <f>C46/C42</f>
        <v>1.9350818525302942E-4</v>
      </c>
      <c r="U46" s="214">
        <f>H46/H42</f>
        <v>2.3599271237832297E-3</v>
      </c>
      <c r="V46" s="214">
        <f>L46/L42</f>
        <v>1.5168407749248396E-3</v>
      </c>
      <c r="W46" s="214">
        <f>M46/M42</f>
        <v>7.8675525628095998E-4</v>
      </c>
      <c r="X46" s="214">
        <f>N46/N42</f>
        <v>3.047522341016387E-3</v>
      </c>
      <c r="Y46" s="214">
        <f t="shared" si="46"/>
        <v>4.3508231712651125E-3</v>
      </c>
      <c r="Z46" s="214">
        <f>P46/P42</f>
        <v>4.1779494220565306E-3</v>
      </c>
      <c r="AA46" s="219">
        <f>Q46/Q42</f>
        <v>5.20456793716512E-3</v>
      </c>
    </row>
    <row r="47" spans="1:27" ht="20.100000000000001" customHeight="1">
      <c r="B47" s="373" t="s">
        <v>149</v>
      </c>
      <c r="C47" s="25">
        <v>43.237000000000002</v>
      </c>
      <c r="D47" s="26">
        <v>53.168999999999997</v>
      </c>
      <c r="E47" s="26">
        <v>15.783000000000001</v>
      </c>
      <c r="F47" s="26">
        <v>2.8149999999999999</v>
      </c>
      <c r="G47" s="26">
        <v>4.3119999999999994</v>
      </c>
      <c r="H47" s="26">
        <v>3.88</v>
      </c>
      <c r="I47" s="26">
        <v>37.558</v>
      </c>
      <c r="J47" s="26">
        <v>132.13399999999999</v>
      </c>
      <c r="K47" s="26">
        <v>32.274000000000001</v>
      </c>
      <c r="L47" s="26">
        <v>88.881</v>
      </c>
      <c r="M47" s="26">
        <v>8.6679999999999993</v>
      </c>
      <c r="N47" s="26">
        <v>89.76100000000001</v>
      </c>
      <c r="O47" s="26">
        <v>47.268000000000001</v>
      </c>
      <c r="P47" s="26">
        <v>279.07099999999997</v>
      </c>
      <c r="Q47" s="66">
        <v>95.703000000000017</v>
      </c>
      <c r="R47" s="208">
        <f t="shared" si="45"/>
        <v>-0.65706576462620614</v>
      </c>
      <c r="T47" s="220">
        <f>C48/C42</f>
        <v>0</v>
      </c>
      <c r="U47" s="214">
        <f>H47/H42</f>
        <v>3.6097600095714462E-4</v>
      </c>
      <c r="V47" s="214">
        <f>L48/L42</f>
        <v>1.3679308228773518E-4</v>
      </c>
      <c r="W47" s="214">
        <f>M48/M42</f>
        <v>8.0470792386885695E-4</v>
      </c>
      <c r="X47" s="214">
        <f>N48/N42</f>
        <v>6.2859626215266788E-4</v>
      </c>
      <c r="Y47" s="214">
        <f t="shared" si="46"/>
        <v>3.0072193495746169E-3</v>
      </c>
      <c r="Z47" s="214">
        <f>P48/P42</f>
        <v>1.1850343084561928E-3</v>
      </c>
      <c r="AA47" s="219">
        <f>Q48/Q42</f>
        <v>4.2512650270460348E-4</v>
      </c>
    </row>
    <row r="48" spans="1:27" ht="20.100000000000001" customHeight="1">
      <c r="B48" s="373" t="s">
        <v>24</v>
      </c>
      <c r="C48" s="25"/>
      <c r="D48" s="26">
        <v>14.206</v>
      </c>
      <c r="E48" s="26"/>
      <c r="F48" s="26">
        <v>0.67</v>
      </c>
      <c r="G48" s="26">
        <v>0.40200000000000002</v>
      </c>
      <c r="H48" s="26">
        <v>9.8919999999999995</v>
      </c>
      <c r="I48" s="26">
        <v>10.111000000000001</v>
      </c>
      <c r="J48" s="26">
        <v>18.143000000000001</v>
      </c>
      <c r="K48" s="26">
        <v>20.690999999999999</v>
      </c>
      <c r="L48" s="26">
        <v>1.716</v>
      </c>
      <c r="M48" s="26">
        <v>7.8890000000000002</v>
      </c>
      <c r="N48" s="26">
        <v>8.9489999999999998</v>
      </c>
      <c r="O48" s="26">
        <v>15.566000000000001</v>
      </c>
      <c r="P48" s="26">
        <v>19.751000000000001</v>
      </c>
      <c r="Q48" s="66">
        <v>5.8209999999999997</v>
      </c>
      <c r="R48" s="208">
        <f t="shared" si="45"/>
        <v>-0.70528074527872009</v>
      </c>
      <c r="T48" s="220">
        <f>C49/C42</f>
        <v>0.81567083344745128</v>
      </c>
      <c r="U48" s="214">
        <f>H49/H42</f>
        <v>0.50264242805855297</v>
      </c>
      <c r="V48" s="214">
        <f>L49/L42</f>
        <v>0.41052799738275619</v>
      </c>
      <c r="W48" s="214">
        <f>M49/M42</f>
        <v>0.38637414970913109</v>
      </c>
      <c r="X48" s="214">
        <f>N49/N42</f>
        <v>0.38893510426697381</v>
      </c>
      <c r="Y48" s="214">
        <f t="shared" si="46"/>
        <v>9.9031853252683601E-4</v>
      </c>
      <c r="Z48" s="214">
        <f>P49/P42</f>
        <v>0.40097622683540229</v>
      </c>
      <c r="AA48" s="219">
        <f>Q49/Q42</f>
        <v>0.4076647657330949</v>
      </c>
    </row>
    <row r="49" spans="1:27" ht="20.100000000000001" customHeight="1">
      <c r="B49" s="373" t="s">
        <v>25</v>
      </c>
      <c r="C49" s="25">
        <v>9113.2079999999987</v>
      </c>
      <c r="D49" s="26">
        <v>6939.7960000000003</v>
      </c>
      <c r="E49" s="26">
        <v>6101.2610000000004</v>
      </c>
      <c r="F49" s="26">
        <v>5713.9180000000006</v>
      </c>
      <c r="G49" s="26">
        <v>6921.473</v>
      </c>
      <c r="H49" s="26">
        <v>5402.7209999999995</v>
      </c>
      <c r="I49" s="26">
        <v>5407.5159999999996</v>
      </c>
      <c r="J49" s="26">
        <v>4881.1719999999996</v>
      </c>
      <c r="K49" s="26">
        <v>4052.8930000000005</v>
      </c>
      <c r="L49" s="26">
        <v>5149.866</v>
      </c>
      <c r="M49" s="26">
        <v>3787.8410000000003</v>
      </c>
      <c r="N49" s="26">
        <v>5537.0680000000002</v>
      </c>
      <c r="O49" s="26">
        <v>7136.3290000000006</v>
      </c>
      <c r="P49" s="26">
        <v>6683.0820000000003</v>
      </c>
      <c r="Q49" s="66">
        <v>5581.9070000000002</v>
      </c>
      <c r="R49" s="208">
        <f t="shared" si="45"/>
        <v>-0.16477053551041274</v>
      </c>
      <c r="T49" s="220">
        <f>C50/C42</f>
        <v>7.0474123695229457E-2</v>
      </c>
      <c r="U49" s="214">
        <f>H50/H42</f>
        <v>0.3364073975146803</v>
      </c>
      <c r="V49" s="214">
        <f>L50/L42</f>
        <v>0.38361794425506524</v>
      </c>
      <c r="W49" s="214">
        <f>M50/M42</f>
        <v>0.49890973245731113</v>
      </c>
      <c r="X49" s="214">
        <f>N50/N42</f>
        <v>0.48345360297202616</v>
      </c>
      <c r="Y49" s="214">
        <f t="shared" si="46"/>
        <v>0.45401765790239651</v>
      </c>
      <c r="Z49" s="214">
        <f>P50/P42</f>
        <v>0.42157612022971347</v>
      </c>
      <c r="AA49" s="219">
        <f>Q50/Q42</f>
        <v>0.41961760524729241</v>
      </c>
    </row>
    <row r="50" spans="1:27" ht="20.100000000000001" customHeight="1" thickBot="1">
      <c r="B50" s="373" t="s">
        <v>77</v>
      </c>
      <c r="C50" s="25">
        <v>787.38300000000004</v>
      </c>
      <c r="D50" s="26">
        <v>2196.0520000000001</v>
      </c>
      <c r="E50" s="26">
        <v>2136.087</v>
      </c>
      <c r="F50" s="26">
        <v>2618.902</v>
      </c>
      <c r="G50" s="26">
        <v>3185.8179999999998</v>
      </c>
      <c r="H50" s="26">
        <v>3615.9210000000003</v>
      </c>
      <c r="I50" s="26">
        <v>3836.8950000000004</v>
      </c>
      <c r="J50" s="26">
        <v>4601.4639999999999</v>
      </c>
      <c r="K50" s="26">
        <v>4895.3990000000003</v>
      </c>
      <c r="L50" s="26">
        <v>4812.2929999999997</v>
      </c>
      <c r="M50" s="26">
        <v>4891.09</v>
      </c>
      <c r="N50" s="26">
        <v>6882.6790000000001</v>
      </c>
      <c r="O50" s="26">
        <v>6155.2869999999994</v>
      </c>
      <c r="P50" s="26">
        <v>7026.4210000000003</v>
      </c>
      <c r="Q50" s="66">
        <v>5745.5700000000006</v>
      </c>
      <c r="R50" s="208">
        <f t="shared" si="45"/>
        <v>-0.18229067116815226</v>
      </c>
      <c r="T50" s="220">
        <f>C51/C64</f>
        <v>0</v>
      </c>
      <c r="U50" s="214">
        <f>H51/H64</f>
        <v>0</v>
      </c>
      <c r="V50" s="214">
        <f>L51/L64</f>
        <v>8.4777581289972751E-4</v>
      </c>
      <c r="W50" s="214">
        <f>M51/M64</f>
        <v>1.0894293281008419E-3</v>
      </c>
      <c r="X50" s="214">
        <f>N51/N64</f>
        <v>5.8896278788545052E-4</v>
      </c>
      <c r="Y50" s="214">
        <f t="shared" si="46"/>
        <v>0.39160316003607287</v>
      </c>
      <c r="Z50" s="214">
        <f>P51/P64</f>
        <v>1.5726808161880743E-3</v>
      </c>
      <c r="AA50" s="219">
        <f>Q51/Q64</f>
        <v>2.9694780690416563E-3</v>
      </c>
    </row>
    <row r="51" spans="1:27" ht="20.100000000000001" customHeight="1" thickBot="1">
      <c r="A51" s="374" t="s">
        <v>150</v>
      </c>
      <c r="B51" s="374"/>
      <c r="C51" s="382"/>
      <c r="D51" s="379"/>
      <c r="E51" s="379"/>
      <c r="F51" s="379"/>
      <c r="G51" s="379"/>
      <c r="H51" s="379"/>
      <c r="I51" s="379"/>
      <c r="J51" s="379">
        <v>11.180999999999999</v>
      </c>
      <c r="K51" s="379">
        <v>22.009999999999998</v>
      </c>
      <c r="L51" s="379">
        <v>10.836</v>
      </c>
      <c r="M51" s="379">
        <v>10.971</v>
      </c>
      <c r="N51" s="379">
        <v>8.572000000000001</v>
      </c>
      <c r="O51" s="379">
        <v>5.6630000000000003</v>
      </c>
      <c r="P51" s="379">
        <v>26.518999999999998</v>
      </c>
      <c r="Q51" s="380">
        <v>41.400000000000006</v>
      </c>
      <c r="R51" s="28">
        <f t="shared" si="45"/>
        <v>0.56114483954900296</v>
      </c>
      <c r="S51" s="2"/>
      <c r="T51" s="288">
        <f>C51/C64</f>
        <v>0</v>
      </c>
      <c r="U51" s="211">
        <f>H51/H64</f>
        <v>0</v>
      </c>
      <c r="V51" s="211">
        <f t="shared" ref="V51:AA51" si="47">L51/L64</f>
        <v>8.4777581289972751E-4</v>
      </c>
      <c r="W51" s="211">
        <f t="shared" si="47"/>
        <v>1.0894293281008419E-3</v>
      </c>
      <c r="X51" s="211">
        <f t="shared" si="47"/>
        <v>5.8896278788545052E-4</v>
      </c>
      <c r="Y51" s="211">
        <f t="shared" si="47"/>
        <v>3.5534132030352417E-4</v>
      </c>
      <c r="Z51" s="211">
        <f t="shared" si="47"/>
        <v>1.5726808161880743E-3</v>
      </c>
      <c r="AA51" s="212">
        <f t="shared" si="47"/>
        <v>2.9694780690416563E-3</v>
      </c>
    </row>
    <row r="52" spans="1:27" ht="20.100000000000001" customHeight="1">
      <c r="B52" s="373" t="s">
        <v>75</v>
      </c>
      <c r="C52" s="383"/>
      <c r="D52" s="26"/>
      <c r="E52" s="26"/>
      <c r="F52" s="26"/>
      <c r="G52" s="26"/>
      <c r="H52" s="26"/>
      <c r="I52" s="26"/>
      <c r="J52" s="26">
        <v>10.981999999999999</v>
      </c>
      <c r="K52" s="26">
        <v>21.530999999999999</v>
      </c>
      <c r="L52" s="26">
        <v>5.4610000000000003</v>
      </c>
      <c r="M52" s="26">
        <v>2.5249999999999999</v>
      </c>
      <c r="N52" s="26">
        <v>4.3940000000000001</v>
      </c>
      <c r="O52" s="26">
        <v>3.5369999999999999</v>
      </c>
      <c r="P52" s="26">
        <v>7.8369999999999997</v>
      </c>
      <c r="Q52" s="66">
        <v>15.672000000000001</v>
      </c>
      <c r="R52" s="208">
        <f t="shared" si="45"/>
        <v>0.9997448003062398</v>
      </c>
      <c r="T52" s="220"/>
      <c r="U52" s="214"/>
      <c r="V52" s="214">
        <f>L52/L51</f>
        <v>0.50396825396825395</v>
      </c>
      <c r="W52" s="214">
        <f>M52/M51</f>
        <v>0.23015221948774039</v>
      </c>
      <c r="X52" s="214">
        <f>N52/N51</f>
        <v>0.51259916005599626</v>
      </c>
      <c r="Y52" s="214">
        <f>O52/$O$51</f>
        <v>0.62458061098357753</v>
      </c>
      <c r="Z52" s="214">
        <f>P52/P51</f>
        <v>0.29552396395037522</v>
      </c>
      <c r="AA52" s="219">
        <f>Q52/Q51</f>
        <v>0.37855072463768114</v>
      </c>
    </row>
    <row r="53" spans="1:27" ht="20.100000000000001" customHeight="1">
      <c r="B53" s="373" t="s">
        <v>76</v>
      </c>
      <c r="C53" s="383"/>
      <c r="D53" s="26"/>
      <c r="E53" s="26"/>
      <c r="F53" s="26"/>
      <c r="G53" s="26"/>
      <c r="H53" s="26"/>
      <c r="I53" s="26"/>
      <c r="J53" s="26">
        <v>0.19900000000000001</v>
      </c>
      <c r="K53" s="26">
        <v>0.47899999999999998</v>
      </c>
      <c r="L53" s="26">
        <v>5.375</v>
      </c>
      <c r="M53" s="26">
        <v>5.39</v>
      </c>
      <c r="N53" s="26">
        <v>2.742</v>
      </c>
      <c r="O53" s="26">
        <v>2.1259999999999999</v>
      </c>
      <c r="P53" s="26">
        <v>3.7909999999999999</v>
      </c>
      <c r="Q53" s="66">
        <v>6.1050000000000004</v>
      </c>
      <c r="R53" s="208">
        <f t="shared" si="45"/>
        <v>0.61039303613822227</v>
      </c>
      <c r="T53" s="220"/>
      <c r="U53" s="214"/>
      <c r="V53" s="214">
        <f>L53/L51</f>
        <v>0.49603174603174605</v>
      </c>
      <c r="W53" s="214">
        <f>M53/M51</f>
        <v>0.49129523288670129</v>
      </c>
      <c r="X53" s="214">
        <f>N53/N51</f>
        <v>0.3198786747550163</v>
      </c>
      <c r="Y53" s="214">
        <f t="shared" ref="Y53:Y56" si="48">O53/$O$51</f>
        <v>0.37541938901642236</v>
      </c>
      <c r="Z53" s="214">
        <f>P53/P51</f>
        <v>0.14295410837512729</v>
      </c>
      <c r="AA53" s="219">
        <f>Q53/Q51</f>
        <v>0.14746376811594203</v>
      </c>
    </row>
    <row r="54" spans="1:27" ht="20.100000000000001" customHeight="1">
      <c r="B54" s="373" t="s">
        <v>106</v>
      </c>
      <c r="C54" s="383"/>
      <c r="D54" s="26"/>
      <c r="E54" s="26"/>
      <c r="F54" s="26"/>
      <c r="G54" s="26"/>
      <c r="H54" s="26"/>
      <c r="I54" s="26"/>
      <c r="J54" s="26"/>
      <c r="K54" s="26"/>
      <c r="L54" s="26"/>
      <c r="M54" s="26">
        <v>1.0960000000000001</v>
      </c>
      <c r="N54" s="26">
        <v>0.45600000000000002</v>
      </c>
      <c r="O54" s="26"/>
      <c r="P54" s="26"/>
      <c r="Q54" s="66"/>
      <c r="R54" s="208"/>
      <c r="T54" s="220"/>
      <c r="U54" s="214"/>
      <c r="V54" s="214">
        <f>L54/L51</f>
        <v>0</v>
      </c>
      <c r="W54" s="214">
        <f>M54/M51</f>
        <v>9.9899735666757819E-2</v>
      </c>
      <c r="X54" s="214">
        <f>N54/N51</f>
        <v>5.3196453569762013E-2</v>
      </c>
      <c r="Y54" s="214">
        <f t="shared" si="48"/>
        <v>0</v>
      </c>
      <c r="Z54" s="214">
        <f>P54/P51</f>
        <v>0</v>
      </c>
      <c r="AA54" s="219">
        <f>Q54/Q51</f>
        <v>0</v>
      </c>
    </row>
    <row r="55" spans="1:27" ht="20.100000000000001" customHeight="1">
      <c r="B55" s="373" t="s">
        <v>149</v>
      </c>
      <c r="C55" s="383"/>
      <c r="D55" s="26"/>
      <c r="E55" s="26"/>
      <c r="F55" s="26"/>
      <c r="G55" s="26"/>
      <c r="H55" s="26"/>
      <c r="I55" s="26"/>
      <c r="J55" s="26"/>
      <c r="K55" s="26"/>
      <c r="L55" s="26"/>
      <c r="M55" s="26">
        <v>1.96</v>
      </c>
      <c r="N55" s="26">
        <v>0.98</v>
      </c>
      <c r="O55" s="26"/>
      <c r="P55" s="26"/>
      <c r="Q55" s="66"/>
      <c r="R55" s="208"/>
      <c r="T55" s="220"/>
      <c r="U55" s="214"/>
      <c r="V55" s="214">
        <f t="shared" ref="V55:X56" si="49">L55/L51</f>
        <v>0</v>
      </c>
      <c r="W55" s="214">
        <f t="shared" si="49"/>
        <v>0.17865281195880048</v>
      </c>
      <c r="X55" s="214">
        <f t="shared" si="49"/>
        <v>0.11432571161922538</v>
      </c>
      <c r="Y55" s="214">
        <f t="shared" si="48"/>
        <v>0</v>
      </c>
      <c r="Z55" s="214">
        <f>P55/P51</f>
        <v>0</v>
      </c>
      <c r="AA55" s="219">
        <f>Q55/Q51</f>
        <v>0</v>
      </c>
    </row>
    <row r="56" spans="1:27" ht="20.100000000000001" customHeight="1" thickBot="1">
      <c r="B56" s="373" t="s">
        <v>24</v>
      </c>
      <c r="C56" s="383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>
        <v>14.891</v>
      </c>
      <c r="Q56" s="66">
        <v>19.623000000000001</v>
      </c>
      <c r="R56" s="208"/>
      <c r="T56" s="220"/>
      <c r="U56" s="214"/>
      <c r="V56" s="214">
        <f t="shared" si="49"/>
        <v>0</v>
      </c>
      <c r="W56" s="214">
        <f t="shared" si="49"/>
        <v>0</v>
      </c>
      <c r="X56" s="214">
        <f t="shared" si="49"/>
        <v>0</v>
      </c>
      <c r="Y56" s="214">
        <f t="shared" si="48"/>
        <v>0</v>
      </c>
      <c r="Z56" s="214">
        <f>P56/P52</f>
        <v>1.9000893198928162</v>
      </c>
      <c r="AA56" s="219">
        <f>Q56/Q52</f>
        <v>1.2521056661562022</v>
      </c>
    </row>
    <row r="57" spans="1:27" ht="20.100000000000001" customHeight="1" thickBot="1">
      <c r="A57" s="43" t="s">
        <v>156</v>
      </c>
      <c r="B57" s="43"/>
      <c r="C57" s="132">
        <v>82.506999999999991</v>
      </c>
      <c r="D57" s="132">
        <v>300.399</v>
      </c>
      <c r="E57" s="132">
        <v>193.24200000000002</v>
      </c>
      <c r="F57" s="132">
        <v>253.41</v>
      </c>
      <c r="G57" s="132">
        <v>522.98800000000006</v>
      </c>
      <c r="H57" s="132">
        <v>81.195000000000007</v>
      </c>
      <c r="I57" s="132">
        <v>252.35399999999998</v>
      </c>
      <c r="J57" s="132">
        <v>148.376</v>
      </c>
      <c r="K57" s="132">
        <v>11.668999999999999</v>
      </c>
      <c r="L57" s="132">
        <v>226.351</v>
      </c>
      <c r="M57" s="132">
        <v>255.88199999999998</v>
      </c>
      <c r="N57" s="132">
        <v>309.34500000000003</v>
      </c>
      <c r="O57" s="132">
        <v>212.952</v>
      </c>
      <c r="P57" s="132">
        <v>168.74299999999999</v>
      </c>
      <c r="Q57" s="132">
        <v>208.04900000000001</v>
      </c>
      <c r="R57" s="28">
        <f t="shared" si="45"/>
        <v>0.23293410689628613</v>
      </c>
      <c r="S57" s="2"/>
      <c r="T57" s="288">
        <f>C57/C64</f>
        <v>7.3305926054722812E-3</v>
      </c>
      <c r="U57" s="211">
        <f>H57/H64</f>
        <v>7.4973462192211311E-3</v>
      </c>
      <c r="V57" s="211">
        <f t="shared" ref="V57:AA57" si="50">L57/L64</f>
        <v>1.7709016521379309E-2</v>
      </c>
      <c r="W57" s="211">
        <f t="shared" si="50"/>
        <v>2.5409293166812473E-2</v>
      </c>
      <c r="X57" s="211">
        <f t="shared" si="50"/>
        <v>2.1254397295663169E-2</v>
      </c>
      <c r="Y57" s="211">
        <f t="shared" si="50"/>
        <v>1.3362289394539302E-2</v>
      </c>
      <c r="Z57" s="211">
        <f t="shared" si="50"/>
        <v>1.0007122401524349E-2</v>
      </c>
      <c r="AA57" s="212">
        <f t="shared" si="50"/>
        <v>1.4922631468262016E-2</v>
      </c>
    </row>
    <row r="58" spans="1:27" ht="20.100000000000001" customHeight="1">
      <c r="B58" s="398" t="s">
        <v>75</v>
      </c>
      <c r="C58" s="25">
        <v>14.021999999999998</v>
      </c>
      <c r="D58" s="26">
        <v>1.5620000000000001</v>
      </c>
      <c r="E58" s="26">
        <v>4.2809999999999997</v>
      </c>
      <c r="F58" s="26">
        <v>0.621</v>
      </c>
      <c r="G58" s="26">
        <v>9.2420000000000009</v>
      </c>
      <c r="H58" s="26">
        <v>16.303000000000001</v>
      </c>
      <c r="I58" s="26">
        <v>12.556999999999999</v>
      </c>
      <c r="J58" s="26"/>
      <c r="K58" s="26">
        <v>2.0739999999999998</v>
      </c>
      <c r="L58" s="26">
        <v>0.26900000000000002</v>
      </c>
      <c r="M58" s="26"/>
      <c r="N58" s="26">
        <v>0.105</v>
      </c>
      <c r="O58" s="26"/>
      <c r="P58" s="26"/>
      <c r="Q58" s="66"/>
      <c r="R58" s="208"/>
      <c r="T58" s="220">
        <f>C58/$C$57</f>
        <v>0.16994921643012109</v>
      </c>
      <c r="U58" s="214">
        <f>H58/H57</f>
        <v>0.20078822587597758</v>
      </c>
      <c r="V58" s="214">
        <f>L58/L57</f>
        <v>1.188419755159023E-3</v>
      </c>
      <c r="W58" s="214">
        <f>M58/M57</f>
        <v>0</v>
      </c>
      <c r="X58" s="214">
        <f>N58/N57</f>
        <v>3.3942685351306788E-4</v>
      </c>
      <c r="Y58" s="214">
        <f>O58/$O$57</f>
        <v>0</v>
      </c>
      <c r="Z58" s="214">
        <f>P58/P57</f>
        <v>0</v>
      </c>
      <c r="AA58" s="219">
        <f>Q58/Q57</f>
        <v>0</v>
      </c>
    </row>
    <row r="59" spans="1:27" ht="20.100000000000001" customHeight="1">
      <c r="B59" s="398" t="s">
        <v>76</v>
      </c>
      <c r="C59" s="25">
        <v>5.1909999999999998</v>
      </c>
      <c r="D59" s="26"/>
      <c r="E59" s="26">
        <v>2.403</v>
      </c>
      <c r="F59" s="26"/>
      <c r="G59" s="26"/>
      <c r="H59" s="26">
        <v>17.798999999999999</v>
      </c>
      <c r="I59" s="26">
        <v>155.35999999999999</v>
      </c>
      <c r="J59" s="26">
        <v>8.6059999999999999</v>
      </c>
      <c r="K59" s="26">
        <v>9.5949999999999989</v>
      </c>
      <c r="L59" s="26">
        <v>4.8099999999999996</v>
      </c>
      <c r="M59" s="26">
        <v>208.029</v>
      </c>
      <c r="N59" s="26">
        <v>251.45800000000003</v>
      </c>
      <c r="O59" s="26">
        <v>165.387</v>
      </c>
      <c r="P59" s="26">
        <v>143.834</v>
      </c>
      <c r="Q59" s="66">
        <v>136.905</v>
      </c>
      <c r="R59" s="208">
        <f t="shared" si="45"/>
        <v>-4.817358899842876E-2</v>
      </c>
      <c r="T59" s="220">
        <f t="shared" ref="T59:T63" si="51">C59/$C$57</f>
        <v>6.2915873804646888E-2</v>
      </c>
      <c r="U59" s="214">
        <f>H59/H57</f>
        <v>0.2192130057269536</v>
      </c>
      <c r="V59" s="214">
        <f>L59/L57</f>
        <v>2.1250182239088849E-2</v>
      </c>
      <c r="W59" s="214">
        <f>M59/M57</f>
        <v>0.81298801791450748</v>
      </c>
      <c r="X59" s="214">
        <f>N59/N57</f>
        <v>0.81287235933989566</v>
      </c>
      <c r="Y59" s="214">
        <f t="shared" ref="Y59:Y63" si="52">O59/$O$57</f>
        <v>0.77663980615349937</v>
      </c>
      <c r="Z59" s="214">
        <f>P59/P57</f>
        <v>0.85238498782171712</v>
      </c>
      <c r="AA59" s="219">
        <f>Q59/Q57</f>
        <v>0.65804209585241935</v>
      </c>
    </row>
    <row r="60" spans="1:27" ht="20.100000000000001" customHeight="1">
      <c r="B60" s="398" t="s">
        <v>23</v>
      </c>
      <c r="C60" s="25">
        <v>21.353999999999999</v>
      </c>
      <c r="D60" s="26">
        <v>264.57400000000001</v>
      </c>
      <c r="E60" s="26">
        <v>53.608000000000004</v>
      </c>
      <c r="F60" s="26">
        <v>128.77199999999999</v>
      </c>
      <c r="G60" s="26">
        <v>341.75299999999999</v>
      </c>
      <c r="H60" s="26"/>
      <c r="I60" s="26">
        <v>38.935000000000002</v>
      </c>
      <c r="J60" s="26">
        <v>130.69</v>
      </c>
      <c r="K60" s="26"/>
      <c r="L60" s="26">
        <v>141.61699999999999</v>
      </c>
      <c r="M60" s="26"/>
      <c r="N60" s="26"/>
      <c r="O60" s="26"/>
      <c r="P60" s="26">
        <v>1.363</v>
      </c>
      <c r="Q60" s="66"/>
      <c r="R60" s="208"/>
      <c r="T60" s="220">
        <f t="shared" si="51"/>
        <v>0.25881440362635899</v>
      </c>
      <c r="U60" s="214">
        <f>H60/H57</f>
        <v>0</v>
      </c>
      <c r="V60" s="214">
        <f>L60/L57</f>
        <v>0.62565219504221314</v>
      </c>
      <c r="W60" s="214">
        <f>M60/M57</f>
        <v>0</v>
      </c>
      <c r="X60" s="214">
        <f>N60/N57</f>
        <v>0</v>
      </c>
      <c r="Y60" s="214">
        <f t="shared" si="52"/>
        <v>0</v>
      </c>
      <c r="Z60" s="214">
        <f>P60/P57</f>
        <v>8.0773720983981553E-3</v>
      </c>
      <c r="AA60" s="219">
        <f>Q60/Q57</f>
        <v>0</v>
      </c>
    </row>
    <row r="61" spans="1:27" ht="20.100000000000001" customHeight="1">
      <c r="B61" s="398" t="s">
        <v>106</v>
      </c>
      <c r="C61" s="25"/>
      <c r="D61" s="26"/>
      <c r="E61" s="26"/>
      <c r="F61" s="26">
        <v>6.4629999999999992</v>
      </c>
      <c r="G61" s="26">
        <v>0.85599999999999998</v>
      </c>
      <c r="H61" s="26">
        <v>3.7919999999999998</v>
      </c>
      <c r="I61" s="26"/>
      <c r="J61" s="26">
        <v>0.95500000000000007</v>
      </c>
      <c r="K61" s="26"/>
      <c r="L61" s="26"/>
      <c r="M61" s="26"/>
      <c r="N61" s="26"/>
      <c r="O61" s="26"/>
      <c r="P61" s="26"/>
      <c r="Q61" s="66"/>
      <c r="R61" s="208"/>
      <c r="T61" s="220">
        <f t="shared" si="51"/>
        <v>0</v>
      </c>
      <c r="U61" s="214">
        <f>H61/H57</f>
        <v>4.6702383151671897E-2</v>
      </c>
      <c r="V61" s="214">
        <f>L61/L57</f>
        <v>0</v>
      </c>
      <c r="W61" s="214">
        <f>M61/M57</f>
        <v>0</v>
      </c>
      <c r="X61" s="214">
        <f>N61/N57</f>
        <v>0</v>
      </c>
      <c r="Y61" s="214">
        <f t="shared" si="52"/>
        <v>0</v>
      </c>
      <c r="Z61" s="214">
        <f>P61/P57</f>
        <v>0</v>
      </c>
      <c r="AA61" s="219">
        <f>Q61/Q57</f>
        <v>0</v>
      </c>
    </row>
    <row r="62" spans="1:27" ht="20.100000000000001" customHeight="1">
      <c r="B62" s="398" t="s">
        <v>149</v>
      </c>
      <c r="C62" s="25">
        <v>8.0670000000000002</v>
      </c>
      <c r="D62" s="26"/>
      <c r="E62" s="26"/>
      <c r="F62" s="26"/>
      <c r="G62" s="26"/>
      <c r="H62" s="26"/>
      <c r="I62" s="26">
        <v>1.8089999999999999</v>
      </c>
      <c r="J62" s="26"/>
      <c r="K62" s="26"/>
      <c r="L62" s="26"/>
      <c r="M62" s="26">
        <v>0.44400000000000001</v>
      </c>
      <c r="N62" s="26"/>
      <c r="O62" s="26"/>
      <c r="P62" s="26"/>
      <c r="Q62" s="66"/>
      <c r="R62" s="208"/>
      <c r="T62" s="220">
        <f t="shared" si="51"/>
        <v>9.7773522246597272E-2</v>
      </c>
      <c r="U62" s="214">
        <f>H62/H57</f>
        <v>0</v>
      </c>
      <c r="V62" s="214">
        <f>L62/L57</f>
        <v>0</v>
      </c>
      <c r="W62" s="214">
        <f>M62/M57</f>
        <v>1.7351748071376652E-3</v>
      </c>
      <c r="X62" s="214">
        <f>N62/N57</f>
        <v>0</v>
      </c>
      <c r="Y62" s="214">
        <f t="shared" si="52"/>
        <v>0</v>
      </c>
      <c r="Z62" s="214">
        <f>P62/P57</f>
        <v>0</v>
      </c>
      <c r="AA62" s="219">
        <f>Q62/Q57</f>
        <v>0</v>
      </c>
    </row>
    <row r="63" spans="1:27" ht="20.100000000000001" customHeight="1" thickBot="1">
      <c r="B63" s="398" t="s">
        <v>77</v>
      </c>
      <c r="C63" s="25">
        <v>33.872999999999998</v>
      </c>
      <c r="D63" s="26">
        <v>34.262999999999998</v>
      </c>
      <c r="E63" s="26">
        <v>132.95000000000002</v>
      </c>
      <c r="F63" s="26">
        <v>117.554</v>
      </c>
      <c r="G63" s="26">
        <v>171.137</v>
      </c>
      <c r="H63" s="26">
        <v>43.301000000000002</v>
      </c>
      <c r="I63" s="26">
        <v>43.692999999999998</v>
      </c>
      <c r="J63" s="26">
        <v>8.125</v>
      </c>
      <c r="K63" s="26"/>
      <c r="L63" s="26">
        <v>79.655000000000001</v>
      </c>
      <c r="M63" s="26">
        <v>47.408999999999999</v>
      </c>
      <c r="N63" s="26">
        <v>57.781999999999996</v>
      </c>
      <c r="O63" s="26">
        <v>47.564999999999998</v>
      </c>
      <c r="P63" s="26">
        <v>23.545999999999999</v>
      </c>
      <c r="Q63" s="66">
        <v>71.144000000000005</v>
      </c>
      <c r="R63" s="208">
        <f t="shared" si="45"/>
        <v>2.021489849655993</v>
      </c>
      <c r="S63" s="8"/>
      <c r="T63" s="220">
        <f t="shared" si="51"/>
        <v>0.41054698389227584</v>
      </c>
      <c r="U63" s="214">
        <f>H63/H59</f>
        <v>2.4327771223102421</v>
      </c>
      <c r="V63" s="214">
        <f>L63/L59</f>
        <v>16.56029106029106</v>
      </c>
      <c r="W63" s="214">
        <f>M63/M59</f>
        <v>0.22789611063842061</v>
      </c>
      <c r="X63" s="214">
        <f>N63/N59</f>
        <v>0.22978787710074838</v>
      </c>
      <c r="Y63" s="214">
        <f t="shared" si="52"/>
        <v>0.2233601938465006</v>
      </c>
      <c r="Z63" s="214">
        <f>P63/P59</f>
        <v>0.16370260161018951</v>
      </c>
      <c r="AA63" s="219">
        <f>Q63/Q59</f>
        <v>0.51965961798327309</v>
      </c>
    </row>
    <row r="64" spans="1:27" ht="20.100000000000001" customHeight="1" thickBot="1">
      <c r="A64" s="387" t="s">
        <v>151</v>
      </c>
      <c r="B64" s="387"/>
      <c r="C64" s="461">
        <f>C42+C51+C57</f>
        <v>11255.160999999998</v>
      </c>
      <c r="D64" s="408">
        <f t="shared" ref="D64:Q64" si="53">D42+D51+D57</f>
        <v>9991.6630000000005</v>
      </c>
      <c r="E64" s="408">
        <f t="shared" si="53"/>
        <v>9375.9430000000011</v>
      </c>
      <c r="F64" s="408">
        <f t="shared" si="53"/>
        <v>9476.8810000000012</v>
      </c>
      <c r="G64" s="408">
        <f t="shared" si="53"/>
        <v>11836.088</v>
      </c>
      <c r="H64" s="408">
        <f t="shared" si="53"/>
        <v>10829.831999999999</v>
      </c>
      <c r="I64" s="408">
        <f t="shared" si="53"/>
        <v>11041.944</v>
      </c>
      <c r="J64" s="408">
        <f t="shared" si="53"/>
        <v>11651.916999999999</v>
      </c>
      <c r="K64" s="408">
        <f t="shared" si="53"/>
        <v>11405.254000000001</v>
      </c>
      <c r="L64" s="408">
        <f t="shared" si="53"/>
        <v>12781.680999999999</v>
      </c>
      <c r="M64" s="408">
        <f t="shared" si="53"/>
        <v>10070.41</v>
      </c>
      <c r="N64" s="408">
        <f t="shared" si="53"/>
        <v>14554.4</v>
      </c>
      <c r="O64" s="408">
        <f t="shared" si="53"/>
        <v>15936.789999999999</v>
      </c>
      <c r="P64" s="408">
        <f t="shared" si="53"/>
        <v>16862.289999999997</v>
      </c>
      <c r="Q64" s="419">
        <f t="shared" si="53"/>
        <v>13941.844000000001</v>
      </c>
      <c r="R64" s="234">
        <f t="shared" si="45"/>
        <v>-0.17319391375667223</v>
      </c>
      <c r="S64" s="8"/>
      <c r="T64" s="323">
        <f t="shared" ref="T64:AA64" si="54">T42+T51+T57</f>
        <v>1</v>
      </c>
      <c r="U64" s="466">
        <f t="shared" si="54"/>
        <v>1</v>
      </c>
      <c r="V64" s="466">
        <f t="shared" si="54"/>
        <v>1</v>
      </c>
      <c r="W64" s="466">
        <f t="shared" si="54"/>
        <v>1</v>
      </c>
      <c r="X64" s="466">
        <f t="shared" si="54"/>
        <v>1</v>
      </c>
      <c r="Y64" s="466">
        <f t="shared" si="54"/>
        <v>1</v>
      </c>
      <c r="Z64" s="466">
        <f t="shared" si="54"/>
        <v>1</v>
      </c>
      <c r="AA64" s="465">
        <f t="shared" si="54"/>
        <v>1</v>
      </c>
    </row>
    <row r="65" spans="1:27" ht="20.100000000000001" customHeight="1">
      <c r="B65" s="373" t="s">
        <v>75</v>
      </c>
      <c r="C65" s="17">
        <f t="shared" ref="C65:Q65" si="55">C43+C52+C58</f>
        <v>874.86700000000008</v>
      </c>
      <c r="D65" s="26">
        <f t="shared" si="55"/>
        <v>280.63499999999999</v>
      </c>
      <c r="E65" s="26">
        <f t="shared" si="55"/>
        <v>289.79100000000011</v>
      </c>
      <c r="F65" s="26">
        <f t="shared" si="55"/>
        <v>208.03800000000001</v>
      </c>
      <c r="G65" s="26">
        <f t="shared" si="55"/>
        <v>754.38499999999976</v>
      </c>
      <c r="H65" s="26">
        <f t="shared" si="55"/>
        <v>1025.1359999999997</v>
      </c>
      <c r="I65" s="26">
        <f t="shared" si="55"/>
        <v>1021.994</v>
      </c>
      <c r="J65" s="26">
        <f t="shared" si="55"/>
        <v>1245.4299999999998</v>
      </c>
      <c r="K65" s="26">
        <f t="shared" si="55"/>
        <v>1479.796</v>
      </c>
      <c r="L65" s="26">
        <f t="shared" si="55"/>
        <v>1235.0070000000001</v>
      </c>
      <c r="M65" s="26">
        <f t="shared" si="55"/>
        <v>823.57499999999993</v>
      </c>
      <c r="N65" s="26">
        <f t="shared" si="55"/>
        <v>1296.3819999999996</v>
      </c>
      <c r="O65" s="26">
        <f t="shared" ref="O65" si="56">O43+O52+O58</f>
        <v>1865.1729999999998</v>
      </c>
      <c r="P65" s="26">
        <f t="shared" si="55"/>
        <v>1864.1720000000003</v>
      </c>
      <c r="Q65" s="39">
        <f t="shared" si="55"/>
        <v>1777.433</v>
      </c>
      <c r="R65" s="208">
        <f t="shared" si="45"/>
        <v>-4.6529504788184912E-2</v>
      </c>
      <c r="S65" s="8"/>
      <c r="T65" s="220">
        <f>C65/C64</f>
        <v>7.7730296350269915E-2</v>
      </c>
      <c r="U65" s="214">
        <f>H65/H64</f>
        <v>9.4658532099112888E-2</v>
      </c>
      <c r="V65" s="214">
        <f t="shared" ref="V65:AA65" si="57">L65/L64</f>
        <v>9.6623206290315039E-2</v>
      </c>
      <c r="W65" s="214">
        <f t="shared" si="57"/>
        <v>8.1781675224742584E-2</v>
      </c>
      <c r="X65" s="214">
        <f t="shared" si="57"/>
        <v>8.9071483537624341E-2</v>
      </c>
      <c r="Y65" s="214">
        <f t="shared" si="57"/>
        <v>0.11703567656974835</v>
      </c>
      <c r="Z65" s="214">
        <f t="shared" si="57"/>
        <v>0.11055271852162432</v>
      </c>
      <c r="AA65" s="219">
        <f t="shared" si="57"/>
        <v>0.12748908967852457</v>
      </c>
    </row>
    <row r="66" spans="1:27" ht="20.100000000000001" customHeight="1">
      <c r="B66" s="373" t="s">
        <v>76</v>
      </c>
      <c r="C66" s="17">
        <f t="shared" ref="C66:Q66" si="58">C44+C53+C59</f>
        <v>337.161</v>
      </c>
      <c r="D66" s="26">
        <f t="shared" si="58"/>
        <v>188.33199999999999</v>
      </c>
      <c r="E66" s="26">
        <f t="shared" si="58"/>
        <v>266.54500000000002</v>
      </c>
      <c r="F66" s="26">
        <f t="shared" si="58"/>
        <v>79.734999999999999</v>
      </c>
      <c r="G66" s="26">
        <f t="shared" si="58"/>
        <v>422.68800000000005</v>
      </c>
      <c r="H66" s="26">
        <f t="shared" si="58"/>
        <v>691.09999999999991</v>
      </c>
      <c r="I66" s="26">
        <f t="shared" si="58"/>
        <v>595.03800000000001</v>
      </c>
      <c r="J66" s="26">
        <f t="shared" si="58"/>
        <v>589.15699999999993</v>
      </c>
      <c r="K66" s="26">
        <f t="shared" si="58"/>
        <v>866.75800000000004</v>
      </c>
      <c r="L66" s="26">
        <f t="shared" si="58"/>
        <v>1245.8779999999999</v>
      </c>
      <c r="M66" s="26">
        <f t="shared" si="58"/>
        <v>492.09999999999997</v>
      </c>
      <c r="N66" s="26">
        <f t="shared" si="58"/>
        <v>581.13100000000009</v>
      </c>
      <c r="O66" s="26">
        <f t="shared" ref="O66" si="59">O44+O53+O59</f>
        <v>599.58600000000001</v>
      </c>
      <c r="P66" s="26">
        <f t="shared" si="58"/>
        <v>824.15300000000002</v>
      </c>
      <c r="Q66" s="39">
        <f t="shared" si="58"/>
        <v>534.37599999999998</v>
      </c>
      <c r="R66" s="208">
        <f t="shared" si="45"/>
        <v>-0.35160583047079857</v>
      </c>
      <c r="T66" s="220">
        <f>C66/C64</f>
        <v>2.9956124128299903E-2</v>
      </c>
      <c r="U66" s="214">
        <f>H66/H64</f>
        <v>6.3814470990870398E-2</v>
      </c>
      <c r="V66" s="214">
        <f t="shared" ref="V66:AA66" si="60">L66/L64</f>
        <v>9.7473720397184063E-2</v>
      </c>
      <c r="W66" s="214">
        <f t="shared" si="60"/>
        <v>4.8865934952002942E-2</v>
      </c>
      <c r="X66" s="214">
        <f t="shared" si="60"/>
        <v>3.9928200406749853E-2</v>
      </c>
      <c r="Y66" s="214">
        <f t="shared" si="60"/>
        <v>3.7622758409943287E-2</v>
      </c>
      <c r="Z66" s="214">
        <f t="shared" si="60"/>
        <v>4.8875508605296207E-2</v>
      </c>
      <c r="AA66" s="219">
        <f t="shared" si="60"/>
        <v>3.8328932672033911E-2</v>
      </c>
    </row>
    <row r="67" spans="1:27" ht="20.100000000000001" customHeight="1">
      <c r="B67" s="373" t="s">
        <v>23</v>
      </c>
      <c r="C67" s="17">
        <f t="shared" ref="C67:Q67" si="61">C45+C60</f>
        <v>55.203000000000003</v>
      </c>
      <c r="D67" s="26">
        <f t="shared" si="61"/>
        <v>277.97000000000003</v>
      </c>
      <c r="E67" s="26">
        <f t="shared" si="61"/>
        <v>428.89100000000002</v>
      </c>
      <c r="F67" s="26">
        <f t="shared" si="61"/>
        <v>708.00900000000001</v>
      </c>
      <c r="G67" s="26">
        <f t="shared" si="61"/>
        <v>359.35699999999997</v>
      </c>
      <c r="H67" s="26">
        <f t="shared" si="61"/>
        <v>8.722999999999999</v>
      </c>
      <c r="I67" s="26">
        <f t="shared" si="61"/>
        <v>71.098000000000013</v>
      </c>
      <c r="J67" s="26">
        <f t="shared" si="61"/>
        <v>151.18799999999999</v>
      </c>
      <c r="K67" s="26">
        <f t="shared" si="61"/>
        <v>37.720000000000006</v>
      </c>
      <c r="L67" s="26">
        <f t="shared" si="61"/>
        <v>149.357</v>
      </c>
      <c r="M67" s="26">
        <f t="shared" si="61"/>
        <v>0.625</v>
      </c>
      <c r="N67" s="26">
        <f t="shared" si="61"/>
        <v>55.825999999999993</v>
      </c>
      <c r="O67" s="26">
        <f t="shared" ref="O67" si="62">O45+O60</f>
        <v>1.629</v>
      </c>
      <c r="P67" s="26">
        <f t="shared" si="61"/>
        <v>57.568999999999996</v>
      </c>
      <c r="Q67" s="39">
        <f t="shared" si="61"/>
        <v>39.003999999999998</v>
      </c>
      <c r="R67" s="208">
        <f t="shared" si="45"/>
        <v>-0.32248258611405445</v>
      </c>
      <c r="T67" s="220">
        <f>C67/C64</f>
        <v>4.9046832826291874E-3</v>
      </c>
      <c r="U67" s="214">
        <f>H67/H64</f>
        <v>8.0546032477696794E-4</v>
      </c>
      <c r="V67" s="214">
        <f t="shared" ref="V67:AA67" si="63">L67/L64</f>
        <v>1.1685239210711018E-2</v>
      </c>
      <c r="W67" s="214">
        <f t="shared" si="63"/>
        <v>6.2063014316199639E-5</v>
      </c>
      <c r="X67" s="214">
        <f t="shared" si="63"/>
        <v>3.8356785576870219E-3</v>
      </c>
      <c r="Y67" s="214">
        <f t="shared" si="63"/>
        <v>1.0221631834265245E-4</v>
      </c>
      <c r="Z67" s="214">
        <f t="shared" si="63"/>
        <v>3.4140677215253683E-3</v>
      </c>
      <c r="AA67" s="219">
        <f t="shared" si="63"/>
        <v>2.7976213189589553E-3</v>
      </c>
    </row>
    <row r="68" spans="1:27" ht="20.100000000000001" customHeight="1">
      <c r="B68" s="373" t="s">
        <v>106</v>
      </c>
      <c r="C68" s="17">
        <f t="shared" ref="C68:Q68" si="64">C54+C61+C46</f>
        <v>2.1619999999999999</v>
      </c>
      <c r="D68" s="26">
        <f t="shared" si="64"/>
        <v>7.24</v>
      </c>
      <c r="E68" s="26">
        <f t="shared" si="64"/>
        <v>4.6349999999999998</v>
      </c>
      <c r="F68" s="26">
        <f t="shared" si="64"/>
        <v>27.240000000000002</v>
      </c>
      <c r="G68" s="26">
        <f t="shared" si="64"/>
        <v>16.516000000000002</v>
      </c>
      <c r="H68" s="26">
        <f t="shared" si="64"/>
        <v>29.158000000000001</v>
      </c>
      <c r="I68" s="26">
        <f t="shared" si="64"/>
        <v>16.231999999999999</v>
      </c>
      <c r="J68" s="26">
        <f t="shared" si="64"/>
        <v>25.103999999999999</v>
      </c>
      <c r="K68" s="26">
        <f t="shared" si="64"/>
        <v>19.722999999999999</v>
      </c>
      <c r="L68" s="26">
        <f t="shared" si="64"/>
        <v>19.027999999999999</v>
      </c>
      <c r="M68" s="26">
        <f t="shared" si="64"/>
        <v>8.8090000000000011</v>
      </c>
      <c r="N68" s="26">
        <f t="shared" si="64"/>
        <v>43.841999999999999</v>
      </c>
      <c r="O68" s="26">
        <f t="shared" ref="O68" si="65">O54+O61+O46</f>
        <v>68.387</v>
      </c>
      <c r="P68" s="26">
        <f t="shared" si="64"/>
        <v>69.634</v>
      </c>
      <c r="Q68" s="39">
        <f t="shared" si="64"/>
        <v>71.263000000000005</v>
      </c>
      <c r="R68" s="208">
        <f t="shared" si="45"/>
        <v>2.3393744435189778E-2</v>
      </c>
      <c r="T68" s="220">
        <f>C68/C64</f>
        <v>1.9208965558111522E-4</v>
      </c>
      <c r="U68" s="214">
        <f>H68/H64</f>
        <v>2.6923778688349004E-3</v>
      </c>
      <c r="V68" s="214">
        <f t="shared" ref="V68:AA68" si="66">L68/L64</f>
        <v>1.4886930756603924E-3</v>
      </c>
      <c r="W68" s="214">
        <f t="shared" si="66"/>
        <v>8.7474094897824434E-4</v>
      </c>
      <c r="X68" s="214">
        <f t="shared" si="66"/>
        <v>3.0122849447589734E-3</v>
      </c>
      <c r="Y68" s="214">
        <f t="shared" si="66"/>
        <v>4.2911401856961162E-3</v>
      </c>
      <c r="Z68" s="214">
        <f t="shared" si="66"/>
        <v>4.1295695898955608E-3</v>
      </c>
      <c r="AA68" s="219">
        <f t="shared" si="66"/>
        <v>5.111447237539023E-3</v>
      </c>
    </row>
    <row r="69" spans="1:27" ht="20.100000000000001" customHeight="1">
      <c r="B69" s="373" t="s">
        <v>149</v>
      </c>
      <c r="C69" s="17">
        <f t="shared" ref="C69:Q69" si="67">C47+C55+C62</f>
        <v>51.304000000000002</v>
      </c>
      <c r="D69" s="26">
        <f t="shared" si="67"/>
        <v>53.168999999999997</v>
      </c>
      <c r="E69" s="26">
        <f t="shared" si="67"/>
        <v>15.783000000000001</v>
      </c>
      <c r="F69" s="26">
        <f t="shared" si="67"/>
        <v>2.8149999999999999</v>
      </c>
      <c r="G69" s="26">
        <f t="shared" si="67"/>
        <v>4.3119999999999994</v>
      </c>
      <c r="H69" s="26">
        <f t="shared" si="67"/>
        <v>3.88</v>
      </c>
      <c r="I69" s="26">
        <f t="shared" si="67"/>
        <v>39.366999999999997</v>
      </c>
      <c r="J69" s="26">
        <f t="shared" si="67"/>
        <v>132.13399999999999</v>
      </c>
      <c r="K69" s="26">
        <f t="shared" si="67"/>
        <v>32.274000000000001</v>
      </c>
      <c r="L69" s="26">
        <f t="shared" si="67"/>
        <v>88.881</v>
      </c>
      <c r="M69" s="26">
        <f t="shared" si="67"/>
        <v>11.072000000000001</v>
      </c>
      <c r="N69" s="26">
        <f t="shared" si="67"/>
        <v>90.741000000000014</v>
      </c>
      <c r="O69" s="26">
        <f t="shared" ref="O69" si="68">O47+O55+O62</f>
        <v>47.268000000000001</v>
      </c>
      <c r="P69" s="26">
        <f t="shared" si="67"/>
        <v>279.07099999999997</v>
      </c>
      <c r="Q69" s="39">
        <f t="shared" si="67"/>
        <v>95.703000000000017</v>
      </c>
      <c r="R69" s="208">
        <f t="shared" si="45"/>
        <v>-0.65706576462620614</v>
      </c>
      <c r="T69" s="220">
        <f>C69/C64</f>
        <v>4.5582644264262418E-3</v>
      </c>
      <c r="U69" s="214">
        <f>H69/H64</f>
        <v>3.5826963890113906E-4</v>
      </c>
      <c r="V69" s="214">
        <f t="shared" ref="V69:AA69" si="69">L69/L64</f>
        <v>6.9537801796180024E-3</v>
      </c>
      <c r="W69" s="214">
        <f t="shared" si="69"/>
        <v>1.09945871121434E-3</v>
      </c>
      <c r="X69" s="214">
        <f t="shared" si="69"/>
        <v>6.2346094651789157E-3</v>
      </c>
      <c r="Y69" s="214">
        <f t="shared" si="69"/>
        <v>2.9659674250586223E-3</v>
      </c>
      <c r="Z69" s="214">
        <f t="shared" si="69"/>
        <v>1.6550005960044575E-2</v>
      </c>
      <c r="AA69" s="219">
        <f t="shared" si="69"/>
        <v>6.8644434696012958E-3</v>
      </c>
    </row>
    <row r="70" spans="1:27" ht="20.100000000000001" customHeight="1">
      <c r="B70" s="373" t="s">
        <v>24</v>
      </c>
      <c r="C70" s="17">
        <f t="shared" ref="C70:Q70" si="70">C48</f>
        <v>0</v>
      </c>
      <c r="D70" s="26">
        <f t="shared" si="70"/>
        <v>14.206</v>
      </c>
      <c r="E70" s="26">
        <f t="shared" si="70"/>
        <v>0</v>
      </c>
      <c r="F70" s="26">
        <f t="shared" si="70"/>
        <v>0.67</v>
      </c>
      <c r="G70" s="26">
        <f t="shared" si="70"/>
        <v>0.40200000000000002</v>
      </c>
      <c r="H70" s="26">
        <f t="shared" si="70"/>
        <v>9.8919999999999995</v>
      </c>
      <c r="I70" s="26">
        <f t="shared" si="70"/>
        <v>10.111000000000001</v>
      </c>
      <c r="J70" s="26">
        <f t="shared" si="70"/>
        <v>18.143000000000001</v>
      </c>
      <c r="K70" s="26">
        <f t="shared" si="70"/>
        <v>20.690999999999999</v>
      </c>
      <c r="L70" s="26">
        <f t="shared" si="70"/>
        <v>1.716</v>
      </c>
      <c r="M70" s="26">
        <f t="shared" si="70"/>
        <v>7.8890000000000002</v>
      </c>
      <c r="N70" s="26">
        <f t="shared" si="70"/>
        <v>8.9489999999999998</v>
      </c>
      <c r="O70" s="26">
        <f t="shared" ref="O70" si="71">O48</f>
        <v>15.566000000000001</v>
      </c>
      <c r="P70" s="26">
        <f t="shared" si="70"/>
        <v>19.751000000000001</v>
      </c>
      <c r="Q70" s="39">
        <f t="shared" si="70"/>
        <v>5.8209999999999997</v>
      </c>
      <c r="R70" s="208">
        <f t="shared" si="45"/>
        <v>-0.70528074527872009</v>
      </c>
      <c r="T70" s="220">
        <f>C70/C64</f>
        <v>0</v>
      </c>
      <c r="U70" s="214">
        <f>H70/H64</f>
        <v>9.1340290412630606E-4</v>
      </c>
      <c r="V70" s="214">
        <f t="shared" ref="V70:AA70" si="72">L70/L64</f>
        <v>1.3425464146695572E-4</v>
      </c>
      <c r="W70" s="214">
        <f t="shared" si="72"/>
        <v>7.833841919047984E-4</v>
      </c>
      <c r="X70" s="214">
        <f t="shared" si="72"/>
        <v>6.1486560765129444E-4</v>
      </c>
      <c r="Y70" s="214">
        <f t="shared" si="72"/>
        <v>9.7673370860756783E-4</v>
      </c>
      <c r="Z70" s="214">
        <f t="shared" si="72"/>
        <v>1.1713118443580322E-3</v>
      </c>
      <c r="AA70" s="219">
        <f t="shared" si="72"/>
        <v>4.1752009275100192E-4</v>
      </c>
    </row>
    <row r="71" spans="1:27" ht="20.100000000000001" customHeight="1">
      <c r="B71" s="373" t="s">
        <v>25</v>
      </c>
      <c r="C71" s="17">
        <f t="shared" ref="C71:Q71" si="73">C49</f>
        <v>9113.2079999999987</v>
      </c>
      <c r="D71" s="26">
        <f t="shared" si="73"/>
        <v>6939.7960000000003</v>
      </c>
      <c r="E71" s="26">
        <f t="shared" si="73"/>
        <v>6101.2610000000004</v>
      </c>
      <c r="F71" s="26">
        <f t="shared" si="73"/>
        <v>5713.9180000000006</v>
      </c>
      <c r="G71" s="26">
        <f t="shared" si="73"/>
        <v>6921.473</v>
      </c>
      <c r="H71" s="26">
        <f t="shared" si="73"/>
        <v>5402.7209999999995</v>
      </c>
      <c r="I71" s="26">
        <f t="shared" si="73"/>
        <v>5407.5159999999996</v>
      </c>
      <c r="J71" s="26">
        <f t="shared" si="73"/>
        <v>4881.1719999999996</v>
      </c>
      <c r="K71" s="26">
        <f t="shared" si="73"/>
        <v>4052.8930000000005</v>
      </c>
      <c r="L71" s="26">
        <f t="shared" si="73"/>
        <v>5149.866</v>
      </c>
      <c r="M71" s="26">
        <f t="shared" si="73"/>
        <v>3787.8410000000003</v>
      </c>
      <c r="N71" s="26">
        <f t="shared" si="73"/>
        <v>5537.0680000000002</v>
      </c>
      <c r="O71" s="26">
        <f t="shared" ref="O71" si="74">O49</f>
        <v>7136.3290000000006</v>
      </c>
      <c r="P71" s="26">
        <f t="shared" si="73"/>
        <v>6683.0820000000003</v>
      </c>
      <c r="Q71" s="39">
        <f t="shared" si="73"/>
        <v>5581.9070000000002</v>
      </c>
      <c r="R71" s="208">
        <f t="shared" si="45"/>
        <v>-0.16477053551041274</v>
      </c>
      <c r="T71" s="220">
        <f>C71/C64</f>
        <v>0.80969148286728199</v>
      </c>
      <c r="U71" s="214">
        <f>H71/H64</f>
        <v>0.49887394375092803</v>
      </c>
      <c r="V71" s="214">
        <f t="shared" ref="V71:AA71" si="75">L71/L64</f>
        <v>0.40290991458791692</v>
      </c>
      <c r="W71" s="214">
        <f t="shared" si="75"/>
        <v>0.37613572833678077</v>
      </c>
      <c r="X71" s="214">
        <f t="shared" si="75"/>
        <v>0.3804394547353378</v>
      </c>
      <c r="Y71" s="214">
        <f t="shared" si="75"/>
        <v>0.44778961133327361</v>
      </c>
      <c r="Z71" s="214">
        <f t="shared" si="75"/>
        <v>0.39633300103366753</v>
      </c>
      <c r="AA71" s="219">
        <f t="shared" si="75"/>
        <v>0.4003707830900991</v>
      </c>
    </row>
    <row r="72" spans="1:27" ht="20.100000000000001" customHeight="1" thickBot="1">
      <c r="A72" s="15"/>
      <c r="B72" s="378" t="s">
        <v>77</v>
      </c>
      <c r="C72" s="40">
        <f t="shared" ref="C72:Q72" si="76">C50+C63</f>
        <v>821.25600000000009</v>
      </c>
      <c r="D72" s="30">
        <f t="shared" si="76"/>
        <v>2230.3150000000001</v>
      </c>
      <c r="E72" s="30">
        <f t="shared" si="76"/>
        <v>2269.0369999999998</v>
      </c>
      <c r="F72" s="30">
        <f t="shared" si="76"/>
        <v>2736.4560000000001</v>
      </c>
      <c r="G72" s="30">
        <f t="shared" si="76"/>
        <v>3356.9549999999999</v>
      </c>
      <c r="H72" s="30">
        <f t="shared" si="76"/>
        <v>3659.2220000000002</v>
      </c>
      <c r="I72" s="30">
        <f t="shared" si="76"/>
        <v>3880.5880000000006</v>
      </c>
      <c r="J72" s="30">
        <f t="shared" si="76"/>
        <v>4609.5889999999999</v>
      </c>
      <c r="K72" s="30">
        <f t="shared" si="76"/>
        <v>4895.3990000000003</v>
      </c>
      <c r="L72" s="30">
        <f t="shared" si="76"/>
        <v>4891.9479999999994</v>
      </c>
      <c r="M72" s="30">
        <f t="shared" si="76"/>
        <v>4938.4989999999998</v>
      </c>
      <c r="N72" s="30">
        <f t="shared" si="76"/>
        <v>6940.4610000000002</v>
      </c>
      <c r="O72" s="30">
        <f t="shared" ref="O72" si="77">O50+O63</f>
        <v>6202.851999999999</v>
      </c>
      <c r="P72" s="30">
        <f t="shared" si="76"/>
        <v>7049.9670000000006</v>
      </c>
      <c r="Q72" s="41">
        <f t="shared" si="76"/>
        <v>5816.7140000000009</v>
      </c>
      <c r="R72" s="209">
        <f t="shared" si="45"/>
        <v>-0.17493032236888478</v>
      </c>
      <c r="T72" s="226">
        <f>C72/C64</f>
        <v>7.2967059289511735E-2</v>
      </c>
      <c r="U72" s="227">
        <f>H72/H64</f>
        <v>0.33788354242244945</v>
      </c>
      <c r="V72" s="227">
        <f t="shared" ref="V72:AA72" si="78">L72/L64</f>
        <v>0.38273119161712765</v>
      </c>
      <c r="W72" s="227">
        <f t="shared" si="78"/>
        <v>0.49039701462006013</v>
      </c>
      <c r="X72" s="227">
        <f t="shared" si="78"/>
        <v>0.47686342274501187</v>
      </c>
      <c r="Y72" s="227">
        <f t="shared" si="78"/>
        <v>0.38921589604932982</v>
      </c>
      <c r="Z72" s="227">
        <f t="shared" si="78"/>
        <v>0.41809072196006603</v>
      </c>
      <c r="AA72" s="304">
        <f t="shared" si="78"/>
        <v>0.4172126728716804</v>
      </c>
    </row>
    <row r="73" spans="1:27" ht="20.100000000000001" customHeight="1"/>
    <row r="74" spans="1:27" ht="20.100000000000001" customHeight="1"/>
    <row r="75" spans="1:27" ht="6" customHeight="1">
      <c r="A75" s="562" t="s">
        <v>152</v>
      </c>
      <c r="B75" s="562"/>
      <c r="C75" s="572" t="s">
        <v>155</v>
      </c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4"/>
      <c r="R75" s="578" t="s">
        <v>168</v>
      </c>
    </row>
    <row r="76" spans="1:27" ht="20.100000000000001" customHeight="1">
      <c r="A76" s="562"/>
      <c r="B76" s="562"/>
      <c r="C76" s="575"/>
      <c r="D76" s="576"/>
      <c r="E76" s="576"/>
      <c r="F76" s="576"/>
      <c r="G76" s="576"/>
      <c r="H76" s="576"/>
      <c r="I76" s="576"/>
      <c r="J76" s="576"/>
      <c r="K76" s="576"/>
      <c r="L76" s="576"/>
      <c r="M76" s="576"/>
      <c r="N76" s="576"/>
      <c r="O76" s="576"/>
      <c r="P76" s="576"/>
      <c r="Q76" s="577"/>
      <c r="R76" s="579"/>
    </row>
    <row r="77" spans="1:27" ht="20.100000000000001" customHeight="1">
      <c r="A77" s="564"/>
      <c r="B77" s="564"/>
      <c r="C77" s="384">
        <v>2010</v>
      </c>
      <c r="D77" s="385">
        <v>2011</v>
      </c>
      <c r="E77" s="385">
        <v>2012</v>
      </c>
      <c r="F77" s="385">
        <v>2013</v>
      </c>
      <c r="G77" s="385">
        <v>2014</v>
      </c>
      <c r="H77" s="386">
        <v>2015</v>
      </c>
      <c r="I77" s="385">
        <v>2016</v>
      </c>
      <c r="J77" s="385">
        <v>2017</v>
      </c>
      <c r="K77" s="385">
        <v>2018</v>
      </c>
      <c r="L77" s="386">
        <v>2019</v>
      </c>
      <c r="M77" s="385">
        <v>2020</v>
      </c>
      <c r="N77" s="385">
        <v>2021</v>
      </c>
      <c r="O77" s="385">
        <v>2022</v>
      </c>
      <c r="P77" s="385">
        <v>2023</v>
      </c>
      <c r="Q77" s="415">
        <v>2024</v>
      </c>
      <c r="R77" s="579"/>
    </row>
    <row r="78" spans="1:27" ht="20.100000000000001" customHeight="1" thickBot="1">
      <c r="A78" s="390" t="s">
        <v>148</v>
      </c>
      <c r="B78" s="390"/>
      <c r="C78" s="428">
        <f t="shared" ref="C78:Q78" si="79">(C42/C6)*10</f>
        <v>1.8269466708985507</v>
      </c>
      <c r="D78" s="429">
        <f t="shared" si="79"/>
        <v>1.5908317011241726</v>
      </c>
      <c r="E78" s="429">
        <f t="shared" si="79"/>
        <v>1.5297959239431937</v>
      </c>
      <c r="F78" s="429">
        <f t="shared" si="79"/>
        <v>1.7203381784968153</v>
      </c>
      <c r="G78" s="429">
        <f t="shared" si="79"/>
        <v>1.7943997394947333</v>
      </c>
      <c r="H78" s="429">
        <f t="shared" si="79"/>
        <v>1.625135092310307</v>
      </c>
      <c r="I78" s="429">
        <f t="shared" si="79"/>
        <v>1.637213160052241</v>
      </c>
      <c r="J78" s="429">
        <f t="shared" si="79"/>
        <v>1.7406703552010439</v>
      </c>
      <c r="K78" s="429">
        <f t="shared" si="79"/>
        <v>1.7354715593776426</v>
      </c>
      <c r="L78" s="429">
        <f t="shared" si="79"/>
        <v>1.7541918065520343</v>
      </c>
      <c r="M78" s="429">
        <f t="shared" si="79"/>
        <v>1.6997963931964155</v>
      </c>
      <c r="N78" s="429">
        <f t="shared" si="79"/>
        <v>1.7823923736827352</v>
      </c>
      <c r="O78" s="429">
        <f t="shared" ref="O78:P78" si="80">(O42/O6)*10</f>
        <v>2.1996431742129348</v>
      </c>
      <c r="P78" s="429">
        <f t="shared" si="80"/>
        <v>2.3204563329054966</v>
      </c>
      <c r="Q78" s="430">
        <f t="shared" si="79"/>
        <v>2.3152092107904036</v>
      </c>
      <c r="R78" s="31">
        <f>(Q78-P78)/P78</f>
        <v>-2.2612457906169199E-3</v>
      </c>
    </row>
    <row r="79" spans="1:27" ht="20.100000000000001" customHeight="1">
      <c r="B79" s="373" t="s">
        <v>75</v>
      </c>
      <c r="C79" s="141">
        <f t="shared" ref="C79:Q79" si="81">(C43/C7)*10</f>
        <v>2.9831203304547915</v>
      </c>
      <c r="D79" s="142">
        <f t="shared" si="81"/>
        <v>3.2663038389513108</v>
      </c>
      <c r="E79" s="142">
        <f t="shared" si="81"/>
        <v>6.0714513556618845</v>
      </c>
      <c r="F79" s="142">
        <f t="shared" si="81"/>
        <v>7.0831881979305402</v>
      </c>
      <c r="G79" s="142">
        <f t="shared" si="81"/>
        <v>11.111420945109673</v>
      </c>
      <c r="H79" s="142">
        <f t="shared" si="81"/>
        <v>11.051586258270888</v>
      </c>
      <c r="I79" s="142">
        <f t="shared" si="81"/>
        <v>7.2348628192999067</v>
      </c>
      <c r="J79" s="142">
        <f t="shared" si="81"/>
        <v>13.073594357307012</v>
      </c>
      <c r="K79" s="142">
        <f t="shared" si="81"/>
        <v>12.667597473772119</v>
      </c>
      <c r="L79" s="142">
        <f t="shared" si="81"/>
        <v>13.174683300109319</v>
      </c>
      <c r="M79" s="142">
        <f t="shared" si="81"/>
        <v>15.663512533862411</v>
      </c>
      <c r="N79" s="142">
        <f t="shared" si="81"/>
        <v>16.245604989814129</v>
      </c>
      <c r="O79" s="142">
        <f t="shared" ref="O79:P79" si="82">(O43/O7)*10</f>
        <v>10.7594090993157</v>
      </c>
      <c r="P79" s="142">
        <f t="shared" si="82"/>
        <v>10.8530311091363</v>
      </c>
      <c r="Q79" s="357">
        <f t="shared" si="81"/>
        <v>10.412237516326737</v>
      </c>
      <c r="R79" s="208">
        <f t="shared" ref="R79:R108" si="83">(Q79-P79)/P79</f>
        <v>-4.0614791239149184E-2</v>
      </c>
    </row>
    <row r="80" spans="1:27" ht="20.100000000000001" customHeight="1">
      <c r="B80" s="373" t="s">
        <v>76</v>
      </c>
      <c r="C80" s="141">
        <f t="shared" ref="C80:Q80" si="84">(C44/C8)*10</f>
        <v>1.6683083231986171</v>
      </c>
      <c r="D80" s="142">
        <f t="shared" si="84"/>
        <v>1.206784526563331</v>
      </c>
      <c r="E80" s="142">
        <f t="shared" si="84"/>
        <v>1.7103765338168162</v>
      </c>
      <c r="F80" s="142">
        <f t="shared" si="84"/>
        <v>2.6767490264536056</v>
      </c>
      <c r="G80" s="142">
        <f t="shared" si="84"/>
        <v>1.8871432206908563</v>
      </c>
      <c r="H80" s="142">
        <f t="shared" si="84"/>
        <v>1.4133250768794801</v>
      </c>
      <c r="I80" s="142">
        <f t="shared" si="84"/>
        <v>1.7596692600774819</v>
      </c>
      <c r="J80" s="142">
        <f t="shared" si="84"/>
        <v>1.8980328029696005</v>
      </c>
      <c r="K80" s="142">
        <f t="shared" si="84"/>
        <v>1.5660926474351944</v>
      </c>
      <c r="L80" s="142">
        <f t="shared" si="84"/>
        <v>1.3505535257002275</v>
      </c>
      <c r="M80" s="142">
        <f t="shared" si="84"/>
        <v>9.5595842480790338</v>
      </c>
      <c r="N80" s="142">
        <f t="shared" si="84"/>
        <v>6.369199298655758</v>
      </c>
      <c r="O80" s="142">
        <f t="shared" ref="O80:P80" si="85">(O44/O8)*10</f>
        <v>9.6518116427645975</v>
      </c>
      <c r="P80" s="142">
        <f t="shared" si="85"/>
        <v>13.625941591137966</v>
      </c>
      <c r="Q80" s="357">
        <f t="shared" si="84"/>
        <v>8.6259064159925956</v>
      </c>
      <c r="R80" s="208">
        <f t="shared" si="83"/>
        <v>-0.36694969971082891</v>
      </c>
    </row>
    <row r="81" spans="1:18" ht="20.100000000000001" customHeight="1">
      <c r="B81" s="373" t="s">
        <v>23</v>
      </c>
      <c r="C81" s="141">
        <f t="shared" ref="C81:Q81" si="86">(C45/C9)*10</f>
        <v>1.9665930745991169</v>
      </c>
      <c r="D81" s="142">
        <f t="shared" si="86"/>
        <v>2.501587301587302</v>
      </c>
      <c r="E81" s="142">
        <f t="shared" si="86"/>
        <v>1.1445567805785566</v>
      </c>
      <c r="F81" s="142">
        <f t="shared" si="86"/>
        <v>1.4722109966526622</v>
      </c>
      <c r="G81" s="142">
        <f t="shared" si="86"/>
        <v>5.2439678284182296</v>
      </c>
      <c r="H81" s="142">
        <f t="shared" si="86"/>
        <v>0.77939599714081476</v>
      </c>
      <c r="I81" s="142">
        <f t="shared" si="86"/>
        <v>12.607996863974915</v>
      </c>
      <c r="J81" s="142">
        <f t="shared" si="86"/>
        <v>1.6097062980995758</v>
      </c>
      <c r="K81" s="142">
        <f t="shared" si="86"/>
        <v>1.0194319072457503</v>
      </c>
      <c r="L81" s="142">
        <f t="shared" si="86"/>
        <v>6.10410094637224</v>
      </c>
      <c r="M81" s="142">
        <f t="shared" si="86"/>
        <v>2.7654867256637172</v>
      </c>
      <c r="N81" s="142">
        <f t="shared" si="86"/>
        <v>1.5961230558096975</v>
      </c>
      <c r="O81" s="142">
        <f t="shared" ref="O81:P81" si="87">(O45/O9)*10</f>
        <v>6.0783582089552244</v>
      </c>
      <c r="P81" s="142">
        <f t="shared" si="87"/>
        <v>10.101725377426312</v>
      </c>
      <c r="Q81" s="357">
        <f t="shared" si="86"/>
        <v>19.166584766584766</v>
      </c>
      <c r="R81" s="208">
        <f t="shared" si="83"/>
        <v>0.89735753551716246</v>
      </c>
    </row>
    <row r="82" spans="1:18" ht="20.100000000000001" customHeight="1">
      <c r="B82" s="373" t="s">
        <v>106</v>
      </c>
      <c r="C82" s="141">
        <f t="shared" ref="C82:Q82" si="88">(C46/C10)*10</f>
        <v>6.4730538922155691</v>
      </c>
      <c r="D82" s="142">
        <f t="shared" si="88"/>
        <v>12.679509632224168</v>
      </c>
      <c r="E82" s="142">
        <f t="shared" si="88"/>
        <v>7.9366438356164384</v>
      </c>
      <c r="F82" s="142">
        <f t="shared" si="88"/>
        <v>7.6639616377720401</v>
      </c>
      <c r="G82" s="142">
        <f t="shared" si="88"/>
        <v>8.5340599455040866</v>
      </c>
      <c r="H82" s="142">
        <f t="shared" si="88"/>
        <v>3.7629431835039311</v>
      </c>
      <c r="I82" s="142">
        <f t="shared" si="88"/>
        <v>4.8453731343283577</v>
      </c>
      <c r="J82" s="142">
        <f t="shared" si="88"/>
        <v>7.9073346430910281</v>
      </c>
      <c r="K82" s="142">
        <f t="shared" si="88"/>
        <v>2.777496127306013</v>
      </c>
      <c r="L82" s="142">
        <f t="shared" si="88"/>
        <v>7.363777089783281</v>
      </c>
      <c r="M82" s="142">
        <f t="shared" si="88"/>
        <v>1.7313131313131314</v>
      </c>
      <c r="N82" s="142">
        <f t="shared" si="88"/>
        <v>1.9204993138860604</v>
      </c>
      <c r="O82" s="142">
        <f t="shared" ref="O82:P82" si="89">(O46/O10)*10</f>
        <v>2.251275636172104</v>
      </c>
      <c r="P82" s="142">
        <f t="shared" si="89"/>
        <v>2.4980807174887891</v>
      </c>
      <c r="Q82" s="357">
        <f t="shared" si="88"/>
        <v>3.4090604668962876</v>
      </c>
      <c r="R82" s="208">
        <f t="shared" si="83"/>
        <v>0.3646718630946667</v>
      </c>
    </row>
    <row r="83" spans="1:18" ht="20.100000000000001" customHeight="1">
      <c r="B83" s="373" t="s">
        <v>149</v>
      </c>
      <c r="C83" s="141">
        <f t="shared" ref="C83:Q83" si="90">(C47/C11)*10</f>
        <v>4.2834357043788387</v>
      </c>
      <c r="D83" s="142">
        <f t="shared" si="90"/>
        <v>2.4796660759257532</v>
      </c>
      <c r="E83" s="142">
        <f t="shared" si="90"/>
        <v>1.9052390149686143</v>
      </c>
      <c r="F83" s="142">
        <f t="shared" si="90"/>
        <v>3.4539877300613497</v>
      </c>
      <c r="G83" s="142">
        <f t="shared" si="90"/>
        <v>6.0223463687150822</v>
      </c>
      <c r="H83" s="142">
        <f t="shared" si="90"/>
        <v>2.7974044700793077</v>
      </c>
      <c r="I83" s="142">
        <f t="shared" si="90"/>
        <v>1.2346076723316128</v>
      </c>
      <c r="J83" s="142">
        <f t="shared" si="90"/>
        <v>2.8362848004808203</v>
      </c>
      <c r="K83" s="142">
        <f t="shared" si="90"/>
        <v>2.9241641750475678</v>
      </c>
      <c r="L83" s="142">
        <f t="shared" si="90"/>
        <v>4.3831245684978795</v>
      </c>
      <c r="M83" s="142">
        <f t="shared" si="90"/>
        <v>10.149882903981261</v>
      </c>
      <c r="N83" s="142">
        <f t="shared" si="90"/>
        <v>7.7500431704368857</v>
      </c>
      <c r="O83" s="142">
        <f t="shared" ref="O83:P83" si="91">(O47/O11)*10</f>
        <v>9.69798933114485</v>
      </c>
      <c r="P83" s="142">
        <f t="shared" si="91"/>
        <v>5.5895807879504069</v>
      </c>
      <c r="Q83" s="357">
        <f t="shared" si="90"/>
        <v>3.0141727819596236</v>
      </c>
      <c r="R83" s="208">
        <f t="shared" si="83"/>
        <v>-0.46075154894310716</v>
      </c>
    </row>
    <row r="84" spans="1:18" ht="20.100000000000001" customHeight="1">
      <c r="B84" s="373" t="s">
        <v>24</v>
      </c>
      <c r="C84" s="141"/>
      <c r="D84" s="142">
        <f>(D48/D12)*10</f>
        <v>11.711459192085735</v>
      </c>
      <c r="E84" s="142"/>
      <c r="F84" s="142">
        <f t="shared" ref="F84:Q84" si="92">(F48/F12)*10</f>
        <v>6.0909090909090917</v>
      </c>
      <c r="G84" s="142">
        <f t="shared" si="92"/>
        <v>6.1846153846153848</v>
      </c>
      <c r="H84" s="142">
        <f t="shared" si="92"/>
        <v>4.5881261595547311</v>
      </c>
      <c r="I84" s="142">
        <f t="shared" si="92"/>
        <v>6.1278787878787888</v>
      </c>
      <c r="J84" s="142">
        <f t="shared" si="92"/>
        <v>6.3128044537230341</v>
      </c>
      <c r="K84" s="142">
        <f t="shared" si="92"/>
        <v>6.7529373368146208</v>
      </c>
      <c r="L84" s="142">
        <f t="shared" si="92"/>
        <v>6.1067615658362984</v>
      </c>
      <c r="M84" s="142">
        <f t="shared" si="92"/>
        <v>6.4930041152263378</v>
      </c>
      <c r="N84" s="142">
        <f t="shared" si="92"/>
        <v>6.3065539112050741</v>
      </c>
      <c r="O84" s="142">
        <f t="shared" ref="O84:P84" si="93">(O48/O12)*10</f>
        <v>6.3071312803889787</v>
      </c>
      <c r="P84" s="142">
        <f t="shared" si="93"/>
        <v>7.3946087607637594</v>
      </c>
      <c r="Q84" s="357">
        <f t="shared" si="92"/>
        <v>7.9849108367626886</v>
      </c>
      <c r="R84" s="208">
        <f t="shared" si="83"/>
        <v>7.9828709685238211E-2</v>
      </c>
    </row>
    <row r="85" spans="1:18" ht="20.100000000000001" customHeight="1">
      <c r="B85" s="373" t="s">
        <v>25</v>
      </c>
      <c r="C85" s="141">
        <f>(C49/C13)*10</f>
        <v>1.7879243991863585</v>
      </c>
      <c r="D85" s="142">
        <f>(D49/D13)*10</f>
        <v>1.6250565800920036</v>
      </c>
      <c r="E85" s="142">
        <f>(E49/E13)*10</f>
        <v>1.6455644616434819</v>
      </c>
      <c r="F85" s="142">
        <f t="shared" ref="F85:Q85" si="94">(F49/F13)*10</f>
        <v>1.8945470810326723</v>
      </c>
      <c r="G85" s="142">
        <f t="shared" si="94"/>
        <v>1.9620817679470302</v>
      </c>
      <c r="H85" s="142">
        <f t="shared" si="94"/>
        <v>1.7932605370699337</v>
      </c>
      <c r="I85" s="142">
        <f t="shared" si="94"/>
        <v>1.8505321954005638</v>
      </c>
      <c r="J85" s="142">
        <f t="shared" si="94"/>
        <v>1.8131216947725912</v>
      </c>
      <c r="K85" s="142">
        <f t="shared" si="94"/>
        <v>1.8361822167875796</v>
      </c>
      <c r="L85" s="142">
        <f t="shared" si="94"/>
        <v>2.1877875794155694</v>
      </c>
      <c r="M85" s="142">
        <f t="shared" si="94"/>
        <v>1.9983597778920852</v>
      </c>
      <c r="N85" s="142">
        <f t="shared" si="94"/>
        <v>2.3028427718782978</v>
      </c>
      <c r="O85" s="142">
        <f t="shared" ref="O85:P85" si="95">(O49/O13)*10</f>
        <v>2.6404512092198411</v>
      </c>
      <c r="P85" s="142">
        <f t="shared" si="95"/>
        <v>2.8006230607924287</v>
      </c>
      <c r="Q85" s="357">
        <f t="shared" si="94"/>
        <v>2.8163129903213484</v>
      </c>
      <c r="R85" s="208">
        <f t="shared" si="83"/>
        <v>5.602299627026657E-3</v>
      </c>
    </row>
    <row r="86" spans="1:18" ht="20.100000000000001" customHeight="1" thickBot="1">
      <c r="B86" s="373" t="s">
        <v>77</v>
      </c>
      <c r="C86" s="141">
        <f>(C50/C14)*10</f>
        <v>1.5647733573400266</v>
      </c>
      <c r="D86" s="142">
        <f>(D50/D14)*10</f>
        <v>1.4155556601225625</v>
      </c>
      <c r="E86" s="142">
        <f>(E50/E14)*10</f>
        <v>1.2159989571070422</v>
      </c>
      <c r="F86" s="142">
        <f t="shared" ref="F86:Q86" si="96">(F50/F14)*10</f>
        <v>1.3861802345214667</v>
      </c>
      <c r="G86" s="142">
        <f t="shared" si="96"/>
        <v>1.2845848670806119</v>
      </c>
      <c r="H86" s="142">
        <f t="shared" si="96"/>
        <v>1.2004854502698994</v>
      </c>
      <c r="I86" s="142">
        <f t="shared" si="96"/>
        <v>1.1839652101572617</v>
      </c>
      <c r="J86" s="142">
        <f t="shared" si="96"/>
        <v>1.3358148360068711</v>
      </c>
      <c r="K86" s="142">
        <f t="shared" si="96"/>
        <v>1.3504455831339093</v>
      </c>
      <c r="L86" s="142">
        <f t="shared" si="96"/>
        <v>1.2783121463073586</v>
      </c>
      <c r="M86" s="142">
        <f t="shared" si="96"/>
        <v>1.2926758876378481</v>
      </c>
      <c r="N86" s="142">
        <f t="shared" si="96"/>
        <v>1.2789707920957665</v>
      </c>
      <c r="O86" s="142">
        <f t="shared" ref="O86:P86" si="97">(O50/O14)*10</f>
        <v>1.4699845772254003</v>
      </c>
      <c r="P86" s="142">
        <f t="shared" si="97"/>
        <v>1.565030981346599</v>
      </c>
      <c r="Q86" s="357">
        <f t="shared" si="96"/>
        <v>1.56891695395433</v>
      </c>
      <c r="R86" s="208">
        <f t="shared" si="83"/>
        <v>2.4830004351653989E-3</v>
      </c>
    </row>
    <row r="87" spans="1:18" ht="20.100000000000001" customHeight="1" thickBot="1">
      <c r="A87" s="374" t="s">
        <v>150</v>
      </c>
      <c r="B87" s="374"/>
      <c r="C87" s="431"/>
      <c r="D87" s="432"/>
      <c r="E87" s="432"/>
      <c r="F87" s="432"/>
      <c r="G87" s="432"/>
      <c r="H87" s="432"/>
      <c r="I87" s="432"/>
      <c r="J87" s="432">
        <f t="shared" ref="J87:Q89" si="98">(J51/J15)*10</f>
        <v>2.4396683395156007</v>
      </c>
      <c r="K87" s="432">
        <f t="shared" si="98"/>
        <v>2.1398016721757727</v>
      </c>
      <c r="L87" s="432">
        <f t="shared" si="98"/>
        <v>4.05994754589734</v>
      </c>
      <c r="M87" s="432">
        <f t="shared" si="98"/>
        <v>12.452894438138479</v>
      </c>
      <c r="N87" s="432">
        <f t="shared" si="98"/>
        <v>37.26956521739131</v>
      </c>
      <c r="O87" s="432">
        <f t="shared" ref="O87:P87" si="99">(O51/O15)*10</f>
        <v>111.0392156862745</v>
      </c>
      <c r="P87" s="432">
        <f t="shared" si="99"/>
        <v>18.767869780608635</v>
      </c>
      <c r="Q87" s="433">
        <f t="shared" si="98"/>
        <v>10.998937300743892</v>
      </c>
      <c r="R87" s="28">
        <f t="shared" si="83"/>
        <v>-0.41394854987174784</v>
      </c>
    </row>
    <row r="88" spans="1:18" ht="20.100000000000001" customHeight="1">
      <c r="B88" s="373" t="s">
        <v>75</v>
      </c>
      <c r="C88" s="434"/>
      <c r="D88" s="142"/>
      <c r="E88" s="142"/>
      <c r="F88" s="142"/>
      <c r="G88" s="142"/>
      <c r="H88" s="142"/>
      <c r="I88" s="142"/>
      <c r="J88" s="142">
        <f t="shared" si="98"/>
        <v>2.3993882455757043</v>
      </c>
      <c r="K88" s="142">
        <f t="shared" si="98"/>
        <v>2.0993564742589701</v>
      </c>
      <c r="L88" s="142">
        <f t="shared" si="98"/>
        <v>40.753731343283583</v>
      </c>
      <c r="M88" s="142">
        <f t="shared" si="98"/>
        <v>97.115384615384613</v>
      </c>
      <c r="N88" s="142">
        <f t="shared" si="98"/>
        <v>73.233333333333348</v>
      </c>
      <c r="O88" s="142">
        <f t="shared" ref="O88:P88" si="100">(O52/O16)*10</f>
        <v>117.9</v>
      </c>
      <c r="P88" s="142">
        <f t="shared" si="100"/>
        <v>178.11363636363637</v>
      </c>
      <c r="Q88" s="357">
        <f t="shared" si="98"/>
        <v>146.46728971962617</v>
      </c>
      <c r="R88" s="208">
        <f t="shared" si="83"/>
        <v>-0.17767503538808843</v>
      </c>
    </row>
    <row r="89" spans="1:18" ht="20.100000000000001" customHeight="1">
      <c r="B89" s="373" t="s">
        <v>76</v>
      </c>
      <c r="C89" s="434"/>
      <c r="D89" s="142"/>
      <c r="E89" s="142"/>
      <c r="F89" s="142"/>
      <c r="G89" s="142"/>
      <c r="H89" s="142"/>
      <c r="I89" s="142"/>
      <c r="J89" s="142">
        <f t="shared" si="98"/>
        <v>33.166666666666671</v>
      </c>
      <c r="K89" s="142">
        <f t="shared" si="98"/>
        <v>15.966666666666667</v>
      </c>
      <c r="L89" s="142">
        <f t="shared" si="98"/>
        <v>2.1203155818540433</v>
      </c>
      <c r="M89" s="142">
        <f t="shared" si="98"/>
        <v>35.93333333333333</v>
      </c>
      <c r="N89" s="142">
        <f t="shared" si="98"/>
        <v>26.114285714285714</v>
      </c>
      <c r="O89" s="142">
        <f t="shared" ref="O89:P89" si="101">(O53/O17)*10</f>
        <v>101.23809523809524</v>
      </c>
      <c r="P89" s="142">
        <f t="shared" si="101"/>
        <v>29.8503937007874</v>
      </c>
      <c r="Q89" s="357">
        <f t="shared" si="98"/>
        <v>36.339285714285715</v>
      </c>
      <c r="R89" s="208">
        <f t="shared" si="83"/>
        <v>0.21738044993782277</v>
      </c>
    </row>
    <row r="90" spans="1:18" ht="20.100000000000001" customHeight="1">
      <c r="B90" s="373" t="s">
        <v>106</v>
      </c>
      <c r="C90" s="434"/>
      <c r="D90" s="142"/>
      <c r="E90" s="142"/>
      <c r="F90" s="142"/>
      <c r="G90" s="142"/>
      <c r="H90" s="142"/>
      <c r="I90" s="142"/>
      <c r="J90" s="142"/>
      <c r="K90" s="142"/>
      <c r="L90" s="142"/>
      <c r="M90" s="142">
        <f t="shared" ref="M90:N90" si="102">(M54/M18)*10</f>
        <v>24.355555555555558</v>
      </c>
      <c r="N90" s="142">
        <f t="shared" si="102"/>
        <v>14.25</v>
      </c>
      <c r="O90" s="142"/>
      <c r="P90" s="142"/>
      <c r="Q90" s="357"/>
      <c r="R90" s="208"/>
    </row>
    <row r="91" spans="1:18" ht="20.100000000000001" customHeight="1">
      <c r="B91" s="373" t="s">
        <v>149</v>
      </c>
      <c r="C91" s="434"/>
      <c r="D91" s="142"/>
      <c r="E91" s="142"/>
      <c r="F91" s="142"/>
      <c r="G91" s="142"/>
      <c r="H91" s="142"/>
      <c r="I91" s="142"/>
      <c r="J91" s="142"/>
      <c r="K91" s="142"/>
      <c r="L91" s="142"/>
      <c r="M91" s="142">
        <f t="shared" ref="M91:N91" si="103">(M55/M19)*10</f>
        <v>2.9696969696969697</v>
      </c>
      <c r="N91" s="142">
        <f t="shared" si="103"/>
        <v>29.696969696969695</v>
      </c>
      <c r="O91" s="142"/>
      <c r="P91" s="142"/>
      <c r="Q91" s="357"/>
      <c r="R91" s="208"/>
    </row>
    <row r="92" spans="1:18" ht="20.100000000000001" customHeight="1" thickBot="1">
      <c r="B92" s="373" t="s">
        <v>24</v>
      </c>
      <c r="C92" s="434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357">
        <f t="shared" ref="Q92" si="104">(Q56/Q20)*10</f>
        <v>5.6242476354256237</v>
      </c>
      <c r="R92" s="208"/>
    </row>
    <row r="93" spans="1:18" ht="20.100000000000001" customHeight="1" thickBot="1">
      <c r="A93" s="43" t="s">
        <v>156</v>
      </c>
      <c r="B93" s="43"/>
      <c r="C93" s="352">
        <f t="shared" ref="C93:Q93" si="105">(C57/C21)*10</f>
        <v>1.7712966938600259</v>
      </c>
      <c r="D93" s="140">
        <f t="shared" si="105"/>
        <v>0.6763930388026631</v>
      </c>
      <c r="E93" s="140">
        <f t="shared" si="105"/>
        <v>0.98075459057827574</v>
      </c>
      <c r="F93" s="140">
        <f t="shared" si="105"/>
        <v>0.99004910981141347</v>
      </c>
      <c r="G93" s="140">
        <f t="shared" si="105"/>
        <v>0.91513222476723111</v>
      </c>
      <c r="H93" s="140">
        <f t="shared" si="105"/>
        <v>1.5312877187688594</v>
      </c>
      <c r="I93" s="140">
        <f t="shared" si="105"/>
        <v>1.3401130063512969</v>
      </c>
      <c r="J93" s="140">
        <f t="shared" si="105"/>
        <v>0.7273689886759156</v>
      </c>
      <c r="K93" s="140">
        <f t="shared" si="105"/>
        <v>13.712103407755581</v>
      </c>
      <c r="L93" s="140">
        <f t="shared" si="105"/>
        <v>0.98246032848362796</v>
      </c>
      <c r="M93" s="140">
        <f t="shared" si="105"/>
        <v>1.3215202425281598</v>
      </c>
      <c r="N93" s="140">
        <f t="shared" si="105"/>
        <v>1.1768431864871034</v>
      </c>
      <c r="O93" s="140">
        <f t="shared" ref="O93:P93" si="106">(O57/O21)*10</f>
        <v>1.2875203298729723</v>
      </c>
      <c r="P93" s="140">
        <f t="shared" si="106"/>
        <v>1.5804937901579152</v>
      </c>
      <c r="Q93" s="353">
        <f t="shared" si="105"/>
        <v>1.4483250723991981</v>
      </c>
      <c r="R93" s="28">
        <f t="shared" si="83"/>
        <v>-8.3624952266032976E-2</v>
      </c>
    </row>
    <row r="94" spans="1:18" ht="20.100000000000001" customHeight="1">
      <c r="B94" s="398" t="s">
        <v>75</v>
      </c>
      <c r="C94" s="152">
        <f t="shared" ref="C94" si="107">(C58/C22)*10</f>
        <v>1.5485367200441744</v>
      </c>
      <c r="D94" s="152">
        <f t="shared" ref="D94:N94" si="108">(D58/D22)*10</f>
        <v>65.083333333333343</v>
      </c>
      <c r="E94" s="152">
        <f t="shared" si="108"/>
        <v>0.95366451325462231</v>
      </c>
      <c r="F94" s="152">
        <f t="shared" si="108"/>
        <v>207</v>
      </c>
      <c r="G94" s="152">
        <f t="shared" si="108"/>
        <v>1.0211026405921999</v>
      </c>
      <c r="H94" s="152">
        <f t="shared" si="108"/>
        <v>5.2914638104511527</v>
      </c>
      <c r="I94" s="152">
        <f t="shared" si="108"/>
        <v>2.3435983575961177</v>
      </c>
      <c r="J94" s="152"/>
      <c r="K94" s="152">
        <f t="shared" si="108"/>
        <v>12.802469135802468</v>
      </c>
      <c r="L94" s="152">
        <f t="shared" si="108"/>
        <v>29.888888888888893</v>
      </c>
      <c r="M94" s="152"/>
      <c r="N94" s="152">
        <f t="shared" si="108"/>
        <v>35</v>
      </c>
      <c r="O94" s="152"/>
      <c r="P94" s="152"/>
      <c r="Q94" s="424"/>
      <c r="R94" s="208"/>
    </row>
    <row r="95" spans="1:18" ht="20.100000000000001" customHeight="1">
      <c r="B95" s="398" t="s">
        <v>76</v>
      </c>
      <c r="C95" s="142">
        <f>(C59/C23)*10</f>
        <v>2.3899631675874771</v>
      </c>
      <c r="D95" s="142"/>
      <c r="E95" s="142">
        <f t="shared" ref="E95:Q95" si="109">(E59/E23)*10</f>
        <v>0.65245723594895466</v>
      </c>
      <c r="F95" s="142"/>
      <c r="G95" s="142"/>
      <c r="H95" s="142">
        <f t="shared" si="109"/>
        <v>0.75921344480464081</v>
      </c>
      <c r="I95" s="142">
        <f t="shared" si="109"/>
        <v>1.4954422508639029</v>
      </c>
      <c r="J95" s="142">
        <f t="shared" si="109"/>
        <v>1.6216318070472959</v>
      </c>
      <c r="K95" s="142">
        <f t="shared" si="109"/>
        <v>13.92597968069666</v>
      </c>
      <c r="L95" s="142">
        <f t="shared" si="109"/>
        <v>534.44444444444446</v>
      </c>
      <c r="M95" s="142">
        <f t="shared" si="109"/>
        <v>1.1736142845053736</v>
      </c>
      <c r="N95" s="142">
        <f t="shared" si="109"/>
        <v>1.2610479228099738</v>
      </c>
      <c r="O95" s="142">
        <f t="shared" si="109"/>
        <v>1.2961668377783175</v>
      </c>
      <c r="P95" s="142">
        <f t="shared" si="109"/>
        <v>1.6410976096753951</v>
      </c>
      <c r="Q95" s="168">
        <f t="shared" si="109"/>
        <v>1.5745618070570915</v>
      </c>
      <c r="R95" s="208">
        <f t="shared" si="83"/>
        <v>-4.0543476650035597E-2</v>
      </c>
    </row>
    <row r="96" spans="1:18" ht="20.100000000000001" customHeight="1">
      <c r="B96" s="398" t="s">
        <v>23</v>
      </c>
      <c r="C96" s="142">
        <f>(C60/C24)*10</f>
        <v>1.4726896551724136</v>
      </c>
      <c r="D96" s="142">
        <f t="shared" ref="D96:P96" si="110">(D60/D24)*10</f>
        <v>0.62360112004676294</v>
      </c>
      <c r="E96" s="142">
        <f t="shared" si="110"/>
        <v>0.76073166924463242</v>
      </c>
      <c r="F96" s="142">
        <f t="shared" si="110"/>
        <v>0.75633450410553382</v>
      </c>
      <c r="G96" s="142">
        <f t="shared" si="110"/>
        <v>0.76732040818617608</v>
      </c>
      <c r="H96" s="142"/>
      <c r="I96" s="142">
        <f t="shared" si="110"/>
        <v>0.70368696909452377</v>
      </c>
      <c r="J96" s="142">
        <f t="shared" si="110"/>
        <v>0.74979919678714857</v>
      </c>
      <c r="K96" s="142"/>
      <c r="L96" s="142">
        <f t="shared" si="110"/>
        <v>0.88880032635641881</v>
      </c>
      <c r="M96" s="142"/>
      <c r="N96" s="142"/>
      <c r="O96" s="142"/>
      <c r="P96" s="142">
        <f t="shared" si="110"/>
        <v>6.1674208144796383</v>
      </c>
      <c r="Q96" s="168"/>
      <c r="R96" s="208"/>
    </row>
    <row r="97" spans="1:18" ht="20.100000000000001" customHeight="1">
      <c r="B97" s="398" t="s">
        <v>106</v>
      </c>
      <c r="C97" s="142"/>
      <c r="D97" s="142"/>
      <c r="E97" s="142"/>
      <c r="F97" s="142">
        <f t="shared" ref="F97:J97" si="111">(F61/F25)*10</f>
        <v>1.600544824170381</v>
      </c>
      <c r="G97" s="142">
        <f t="shared" si="111"/>
        <v>1.712</v>
      </c>
      <c r="H97" s="142">
        <f t="shared" si="111"/>
        <v>2.7902869757174393</v>
      </c>
      <c r="I97" s="142"/>
      <c r="J97" s="142">
        <f t="shared" si="111"/>
        <v>2.9566563467492264</v>
      </c>
      <c r="K97" s="142"/>
      <c r="L97" s="142"/>
      <c r="M97" s="142"/>
      <c r="N97" s="142"/>
      <c r="O97" s="142"/>
      <c r="P97" s="142"/>
      <c r="Q97" s="168"/>
      <c r="R97" s="208"/>
    </row>
    <row r="98" spans="1:18" ht="20.100000000000001" customHeight="1">
      <c r="B98" s="398" t="s">
        <v>149</v>
      </c>
      <c r="C98" s="142">
        <f t="shared" ref="C98:Q105" si="112">(C62/C26)*10</f>
        <v>2.1861788617886182</v>
      </c>
      <c r="D98" s="142"/>
      <c r="E98" s="142"/>
      <c r="F98" s="142"/>
      <c r="G98" s="142"/>
      <c r="H98" s="142"/>
      <c r="I98" s="142">
        <f t="shared" si="112"/>
        <v>17.910891089108912</v>
      </c>
      <c r="J98" s="142"/>
      <c r="K98" s="142"/>
      <c r="L98" s="142"/>
      <c r="M98" s="142">
        <f t="shared" si="112"/>
        <v>0.57069408740359895</v>
      </c>
      <c r="N98" s="142"/>
      <c r="O98" s="142"/>
      <c r="P98" s="142"/>
      <c r="Q98" s="168"/>
      <c r="R98" s="208"/>
    </row>
    <row r="99" spans="1:18" ht="20.100000000000001" customHeight="1" thickBot="1">
      <c r="B99" s="398" t="s">
        <v>77</v>
      </c>
      <c r="C99" s="463">
        <f t="shared" si="112"/>
        <v>1.9736060129348014</v>
      </c>
      <c r="D99" s="463">
        <f t="shared" si="112"/>
        <v>1.7280980481162049</v>
      </c>
      <c r="E99" s="463">
        <f t="shared" si="112"/>
        <v>1.1229549044284712</v>
      </c>
      <c r="F99" s="463">
        <f t="shared" si="112"/>
        <v>1.4395895074579343</v>
      </c>
      <c r="G99" s="463">
        <f t="shared" si="112"/>
        <v>1.4683191337846302</v>
      </c>
      <c r="H99" s="463">
        <f t="shared" si="112"/>
        <v>1.7223945902943516</v>
      </c>
      <c r="I99" s="463">
        <f t="shared" si="112"/>
        <v>1.8490478205670755</v>
      </c>
      <c r="J99" s="463">
        <f t="shared" si="112"/>
        <v>0.33769742310889445</v>
      </c>
      <c r="K99" s="463"/>
      <c r="L99" s="463">
        <f t="shared" si="112"/>
        <v>1.1212854910682866</v>
      </c>
      <c r="M99" s="463">
        <f t="shared" si="112"/>
        <v>3.0402077722200849</v>
      </c>
      <c r="N99" s="463">
        <f t="shared" si="112"/>
        <v>0.9106267631160071</v>
      </c>
      <c r="O99" s="463">
        <f t="shared" si="112"/>
        <v>1.2583333333333333</v>
      </c>
      <c r="P99" s="463">
        <f t="shared" si="112"/>
        <v>1.2458201058201059</v>
      </c>
      <c r="Q99" s="464">
        <f t="shared" si="112"/>
        <v>1.2547442680776015</v>
      </c>
      <c r="R99" s="208">
        <f t="shared" si="83"/>
        <v>7.1632832186641765E-3</v>
      </c>
    </row>
    <row r="100" spans="1:18" ht="20.100000000000001" customHeight="1" thickBot="1">
      <c r="A100" s="387" t="s">
        <v>151</v>
      </c>
      <c r="B100" s="387"/>
      <c r="C100" s="435">
        <f t="shared" si="112"/>
        <v>1.8265260037270006</v>
      </c>
      <c r="D100" s="436">
        <f t="shared" ref="D100:H105" si="113">(D64/D28)*10</f>
        <v>1.5286965387594711</v>
      </c>
      <c r="E100" s="436">
        <f t="shared" si="113"/>
        <v>1.5123464417059167</v>
      </c>
      <c r="F100" s="436">
        <f t="shared" si="113"/>
        <v>1.6870624521797151</v>
      </c>
      <c r="G100" s="436">
        <f t="shared" si="113"/>
        <v>1.721322365971705</v>
      </c>
      <c r="H100" s="437">
        <f t="shared" si="113"/>
        <v>1.6243887073985077</v>
      </c>
      <c r="I100" s="436">
        <f t="shared" ref="I100:Q108" si="114">(I64/I28)*10</f>
        <v>1.6289596925584844</v>
      </c>
      <c r="J100" s="436">
        <f t="shared" si="114"/>
        <v>1.7107915124638187</v>
      </c>
      <c r="K100" s="436">
        <f t="shared" si="114"/>
        <v>1.7376580273747033</v>
      </c>
      <c r="L100" s="437">
        <f t="shared" si="114"/>
        <v>1.7309467195831538</v>
      </c>
      <c r="M100" s="436">
        <f t="shared" si="114"/>
        <v>1.6891001454713916</v>
      </c>
      <c r="N100" s="436">
        <f t="shared" si="114"/>
        <v>1.7640886558059936</v>
      </c>
      <c r="O100" s="436">
        <f t="shared" ref="O100:P100" si="115">(O64/O28)*10</f>
        <v>2.1797680609779584</v>
      </c>
      <c r="P100" s="436">
        <f t="shared" si="115"/>
        <v>2.312808006770148</v>
      </c>
      <c r="Q100" s="438">
        <f t="shared" si="114"/>
        <v>2.3000577907946838</v>
      </c>
      <c r="R100" s="420">
        <f t="shared" si="83"/>
        <v>-5.5128726371325484E-3</v>
      </c>
    </row>
    <row r="101" spans="1:18" ht="20.100000000000001" customHeight="1">
      <c r="B101" s="373" t="s">
        <v>75</v>
      </c>
      <c r="C101" s="167">
        <f t="shared" si="112"/>
        <v>2.9394745772392965</v>
      </c>
      <c r="D101" s="142">
        <f t="shared" si="113"/>
        <v>3.2836632968267345</v>
      </c>
      <c r="E101" s="142">
        <f t="shared" si="113"/>
        <v>5.625480451915986</v>
      </c>
      <c r="F101" s="142">
        <f t="shared" si="113"/>
        <v>7.1036672812948174</v>
      </c>
      <c r="G101" s="142">
        <f t="shared" si="113"/>
        <v>9.9115119823418087</v>
      </c>
      <c r="H101" s="142">
        <f t="shared" si="113"/>
        <v>10.863519313304717</v>
      </c>
      <c r="I101" s="142">
        <f t="shared" si="114"/>
        <v>7.0539749589320975</v>
      </c>
      <c r="J101" s="142">
        <f t="shared" si="114"/>
        <v>12.580101010101011</v>
      </c>
      <c r="K101" s="142">
        <f t="shared" si="114"/>
        <v>11.803241553137864</v>
      </c>
      <c r="L101" s="142">
        <f t="shared" si="114"/>
        <v>13.215839655855063</v>
      </c>
      <c r="M101" s="142">
        <f t="shared" si="114"/>
        <v>15.703893677065057</v>
      </c>
      <c r="N101" s="142">
        <f t="shared" si="114"/>
        <v>16.289275617264551</v>
      </c>
      <c r="O101" s="142">
        <f t="shared" ref="O101:P101" si="116">(O65/O29)*10</f>
        <v>10.777982595028138</v>
      </c>
      <c r="P101" s="142">
        <f t="shared" si="116"/>
        <v>10.896047040394654</v>
      </c>
      <c r="Q101" s="168">
        <f t="shared" si="114"/>
        <v>10.498222174971062</v>
      </c>
      <c r="R101" s="208">
        <f t="shared" si="83"/>
        <v>-3.6510935016042578E-2</v>
      </c>
    </row>
    <row r="102" spans="1:18" ht="20.100000000000001" customHeight="1">
      <c r="B102" s="373" t="s">
        <v>76</v>
      </c>
      <c r="C102" s="167">
        <f t="shared" si="112"/>
        <v>1.676100378806709</v>
      </c>
      <c r="D102" s="142">
        <f t="shared" si="113"/>
        <v>1.206784526563331</v>
      </c>
      <c r="E102" s="142">
        <f t="shared" si="113"/>
        <v>1.6857347044612254</v>
      </c>
      <c r="F102" s="142">
        <f t="shared" si="113"/>
        <v>2.6767490264536056</v>
      </c>
      <c r="G102" s="142">
        <f t="shared" si="113"/>
        <v>1.8871432206908563</v>
      </c>
      <c r="H102" s="142">
        <f t="shared" si="113"/>
        <v>1.3826452117581858</v>
      </c>
      <c r="I102" s="142">
        <f t="shared" si="114"/>
        <v>1.6820719541601059</v>
      </c>
      <c r="J102" s="142">
        <f t="shared" si="114"/>
        <v>1.8939204958241982</v>
      </c>
      <c r="K102" s="142">
        <f t="shared" si="114"/>
        <v>1.5824288575398138</v>
      </c>
      <c r="L102" s="142">
        <f t="shared" si="114"/>
        <v>1.3579096171431624</v>
      </c>
      <c r="M102" s="142">
        <f t="shared" si="114"/>
        <v>2.3823932377019421</v>
      </c>
      <c r="N102" s="142">
        <f t="shared" si="114"/>
        <v>2.3167489903882572</v>
      </c>
      <c r="O102" s="142">
        <f t="shared" ref="O102:P102" si="117">(O66/O30)*10</f>
        <v>3.4781998329311303</v>
      </c>
      <c r="P102" s="142">
        <f t="shared" si="117"/>
        <v>5.9972420718662223</v>
      </c>
      <c r="Q102" s="168">
        <f t="shared" si="114"/>
        <v>4.0334221470785812</v>
      </c>
      <c r="R102" s="208">
        <f t="shared" si="83"/>
        <v>-0.32745383648930138</v>
      </c>
    </row>
    <row r="103" spans="1:18" ht="20.100000000000001" customHeight="1">
      <c r="B103" s="373" t="s">
        <v>23</v>
      </c>
      <c r="C103" s="167">
        <f t="shared" si="112"/>
        <v>1.7407605953582241</v>
      </c>
      <c r="D103" s="142">
        <f t="shared" si="113"/>
        <v>0.64700912195110594</v>
      </c>
      <c r="E103" s="142">
        <f t="shared" si="113"/>
        <v>1.0766579474537723</v>
      </c>
      <c r="F103" s="142">
        <f t="shared" si="113"/>
        <v>1.255992052580694</v>
      </c>
      <c r="G103" s="142">
        <f t="shared" si="113"/>
        <v>0.80080981945082041</v>
      </c>
      <c r="H103" s="142">
        <f t="shared" si="113"/>
        <v>0.77939599714081476</v>
      </c>
      <c r="I103" s="142">
        <f t="shared" si="114"/>
        <v>1.2283478170729603</v>
      </c>
      <c r="J103" s="142">
        <f t="shared" si="114"/>
        <v>0.80834500679020926</v>
      </c>
      <c r="K103" s="142">
        <f t="shared" si="114"/>
        <v>1.0194319072457503</v>
      </c>
      <c r="L103" s="142">
        <f t="shared" si="114"/>
        <v>0.92997640143708393</v>
      </c>
      <c r="M103" s="142">
        <f t="shared" si="114"/>
        <v>2.7654867256637172</v>
      </c>
      <c r="N103" s="142">
        <f t="shared" si="114"/>
        <v>1.5961230558096975</v>
      </c>
      <c r="O103" s="142">
        <f t="shared" ref="O103:P103" si="118">(O67/O31)*10</f>
        <v>6.0783582089552244</v>
      </c>
      <c r="P103" s="142">
        <f t="shared" si="118"/>
        <v>9.9514261019878987</v>
      </c>
      <c r="Q103" s="168">
        <f t="shared" si="114"/>
        <v>19.166584766584766</v>
      </c>
      <c r="R103" s="208">
        <f t="shared" si="83"/>
        <v>0.92601387682073477</v>
      </c>
    </row>
    <row r="104" spans="1:18" ht="20.100000000000001" customHeight="1">
      <c r="B104" s="373" t="s">
        <v>106</v>
      </c>
      <c r="C104" s="167">
        <f t="shared" si="112"/>
        <v>6.4730538922155691</v>
      </c>
      <c r="D104" s="142">
        <f t="shared" si="113"/>
        <v>12.679509632224168</v>
      </c>
      <c r="E104" s="142">
        <f t="shared" si="113"/>
        <v>7.9366438356164384</v>
      </c>
      <c r="F104" s="142">
        <f t="shared" si="113"/>
        <v>4.0361535042228471</v>
      </c>
      <c r="G104" s="142">
        <f t="shared" si="113"/>
        <v>7.0732334047109209</v>
      </c>
      <c r="H104" s="142">
        <f t="shared" si="113"/>
        <v>3.5997530864197529</v>
      </c>
      <c r="I104" s="142">
        <f t="shared" si="114"/>
        <v>4.8453731343283577</v>
      </c>
      <c r="J104" s="142">
        <f t="shared" si="114"/>
        <v>7.4338169973349135</v>
      </c>
      <c r="K104" s="142">
        <f t="shared" si="114"/>
        <v>2.777496127306013</v>
      </c>
      <c r="L104" s="142">
        <f t="shared" si="114"/>
        <v>7.363777089783281</v>
      </c>
      <c r="M104" s="142">
        <f t="shared" si="114"/>
        <v>1.9575555555555557</v>
      </c>
      <c r="N104" s="142">
        <f t="shared" si="114"/>
        <v>1.937939265349423</v>
      </c>
      <c r="O104" s="142">
        <f t="shared" ref="O104:P104" si="119">(O68/O32)*10</f>
        <v>2.251275636172104</v>
      </c>
      <c r="P104" s="142">
        <f t="shared" si="119"/>
        <v>2.4980807174887891</v>
      </c>
      <c r="Q104" s="168">
        <f t="shared" si="114"/>
        <v>3.4090604668962876</v>
      </c>
      <c r="R104" s="208">
        <f t="shared" si="83"/>
        <v>0.3646718630946667</v>
      </c>
    </row>
    <row r="105" spans="1:18" ht="20.100000000000001" customHeight="1">
      <c r="B105" s="373" t="s">
        <v>149</v>
      </c>
      <c r="C105" s="167">
        <f t="shared" si="112"/>
        <v>3.7219965177016832</v>
      </c>
      <c r="D105" s="142">
        <f t="shared" si="113"/>
        <v>2.4796660759257532</v>
      </c>
      <c r="E105" s="142">
        <f t="shared" si="113"/>
        <v>1.9052390149686143</v>
      </c>
      <c r="F105" s="142">
        <f t="shared" si="113"/>
        <v>3.4539877300613497</v>
      </c>
      <c r="G105" s="142">
        <f t="shared" si="113"/>
        <v>6.0223463687150822</v>
      </c>
      <c r="H105" s="142">
        <f t="shared" si="113"/>
        <v>2.7974044700793077</v>
      </c>
      <c r="I105" s="142">
        <f t="shared" si="114"/>
        <v>1.2897909704475459</v>
      </c>
      <c r="J105" s="142">
        <f t="shared" si="114"/>
        <v>2.8362848004808203</v>
      </c>
      <c r="K105" s="142">
        <f t="shared" si="114"/>
        <v>2.9241641750475678</v>
      </c>
      <c r="L105" s="142">
        <f t="shared" si="114"/>
        <v>4.3831245684978795</v>
      </c>
      <c r="M105" s="142">
        <f t="shared" si="114"/>
        <v>4.830715532286213</v>
      </c>
      <c r="N105" s="142">
        <f t="shared" si="114"/>
        <v>7.8123977615152826</v>
      </c>
      <c r="O105" s="142">
        <f t="shared" ref="O105:P105" si="120">(O69/O33)*10</f>
        <v>9.69798933114485</v>
      </c>
      <c r="P105" s="142">
        <f t="shared" si="120"/>
        <v>5.5895807879504069</v>
      </c>
      <c r="Q105" s="168">
        <f t="shared" si="114"/>
        <v>3.0141727819596236</v>
      </c>
      <c r="R105" s="208">
        <f t="shared" si="83"/>
        <v>-0.46075154894310716</v>
      </c>
    </row>
    <row r="106" spans="1:18" ht="20.100000000000001" customHeight="1">
      <c r="B106" s="373" t="s">
        <v>24</v>
      </c>
      <c r="C106" s="167"/>
      <c r="D106" s="142">
        <f>(D70/D34)*10</f>
        <v>11.711459192085735</v>
      </c>
      <c r="E106" s="142"/>
      <c r="F106" s="142">
        <f t="shared" ref="F106:H108" si="121">(F70/F34)*10</f>
        <v>6.0909090909090917</v>
      </c>
      <c r="G106" s="142">
        <f t="shared" si="121"/>
        <v>6.1846153846153848</v>
      </c>
      <c r="H106" s="142">
        <f t="shared" si="121"/>
        <v>4.5881261595547311</v>
      </c>
      <c r="I106" s="142">
        <f t="shared" si="114"/>
        <v>6.1278787878787888</v>
      </c>
      <c r="J106" s="142">
        <f t="shared" si="114"/>
        <v>6.3128044537230341</v>
      </c>
      <c r="K106" s="142">
        <f t="shared" si="114"/>
        <v>6.7529373368146208</v>
      </c>
      <c r="L106" s="142">
        <f t="shared" si="114"/>
        <v>6.1067615658362984</v>
      </c>
      <c r="M106" s="142">
        <f t="shared" si="114"/>
        <v>6.4930041152263378</v>
      </c>
      <c r="N106" s="142">
        <f t="shared" si="114"/>
        <v>6.3065539112050741</v>
      </c>
      <c r="O106" s="142">
        <f t="shared" ref="O106:P106" si="122">(O70/O34)*10</f>
        <v>6.3071312803889787</v>
      </c>
      <c r="P106" s="142">
        <f t="shared" si="122"/>
        <v>7.3946087607637594</v>
      </c>
      <c r="Q106" s="168">
        <f t="shared" si="114"/>
        <v>7.9849108367626886</v>
      </c>
      <c r="R106" s="208">
        <f t="shared" si="83"/>
        <v>7.9828709685238211E-2</v>
      </c>
    </row>
    <row r="107" spans="1:18" ht="20.100000000000001" customHeight="1">
      <c r="B107" s="373" t="s">
        <v>25</v>
      </c>
      <c r="C107" s="167">
        <f>(C71/C35)*10</f>
        <v>1.7879243991863585</v>
      </c>
      <c r="D107" s="142">
        <f>(D71/D35)*10</f>
        <v>1.6250565800920036</v>
      </c>
      <c r="E107" s="142">
        <f>(E71/E35)*10</f>
        <v>1.6455644616434819</v>
      </c>
      <c r="F107" s="142">
        <f t="shared" si="121"/>
        <v>1.8945470810326723</v>
      </c>
      <c r="G107" s="142">
        <f t="shared" si="121"/>
        <v>1.9620817679470302</v>
      </c>
      <c r="H107" s="142">
        <f t="shared" si="121"/>
        <v>1.7932605370699337</v>
      </c>
      <c r="I107" s="142">
        <f t="shared" si="114"/>
        <v>1.8505321954005638</v>
      </c>
      <c r="J107" s="142">
        <f t="shared" si="114"/>
        <v>1.8131216947725912</v>
      </c>
      <c r="K107" s="142">
        <f t="shared" si="114"/>
        <v>1.8361822167875796</v>
      </c>
      <c r="L107" s="142">
        <f t="shared" si="114"/>
        <v>2.1877875794155694</v>
      </c>
      <c r="M107" s="142">
        <f t="shared" si="114"/>
        <v>1.9983597778920852</v>
      </c>
      <c r="N107" s="142">
        <f t="shared" si="114"/>
        <v>2.3028427718782978</v>
      </c>
      <c r="O107" s="142">
        <f t="shared" ref="O107:P107" si="123">(O71/O35)*10</f>
        <v>2.6404512092198411</v>
      </c>
      <c r="P107" s="142">
        <f t="shared" si="123"/>
        <v>2.8006230607924287</v>
      </c>
      <c r="Q107" s="168">
        <f t="shared" si="114"/>
        <v>2.8163129903213484</v>
      </c>
      <c r="R107" s="208">
        <f t="shared" si="83"/>
        <v>5.602299627026657E-3</v>
      </c>
    </row>
    <row r="108" spans="1:18" ht="20.100000000000001" customHeight="1" thickBot="1">
      <c r="A108" s="15"/>
      <c r="B108" s="378" t="s">
        <v>77</v>
      </c>
      <c r="C108" s="173">
        <f>(C72/C36)*10</f>
        <v>1.5782579618568826</v>
      </c>
      <c r="D108" s="145">
        <f>(D72/D36)*10</f>
        <v>1.4194996429476106</v>
      </c>
      <c r="E108" s="145">
        <f>(E72/E36)*10</f>
        <v>1.2101240236900981</v>
      </c>
      <c r="F108" s="145">
        <f t="shared" si="121"/>
        <v>1.3883930202257588</v>
      </c>
      <c r="G108" s="145">
        <f t="shared" si="121"/>
        <v>1.2928321375342278</v>
      </c>
      <c r="H108" s="145">
        <f t="shared" si="121"/>
        <v>1.2048054961347483</v>
      </c>
      <c r="I108" s="145">
        <f t="shared" si="114"/>
        <v>1.1887796207877475</v>
      </c>
      <c r="J108" s="145">
        <f t="shared" si="114"/>
        <v>1.328891671834239</v>
      </c>
      <c r="K108" s="145">
        <f t="shared" si="114"/>
        <v>1.3504455831339093</v>
      </c>
      <c r="L108" s="145">
        <f t="shared" si="114"/>
        <v>1.275403866975944</v>
      </c>
      <c r="M108" s="145">
        <f t="shared" si="114"/>
        <v>1.2998485505705277</v>
      </c>
      <c r="N108" s="145">
        <f t="shared" si="114"/>
        <v>1.274678215635149</v>
      </c>
      <c r="O108" s="145">
        <f t="shared" ref="O108:P108" si="124">(O72/O36)*10</f>
        <v>1.4680910384903223</v>
      </c>
      <c r="P108" s="145">
        <f t="shared" si="124"/>
        <v>1.5636928342830503</v>
      </c>
      <c r="Q108" s="174">
        <f t="shared" si="114"/>
        <v>1.5641268411393385</v>
      </c>
      <c r="R108" s="209">
        <f t="shared" si="83"/>
        <v>2.7755250057613808E-4</v>
      </c>
    </row>
  </sheetData>
  <mergeCells count="11">
    <mergeCell ref="A75:B77"/>
    <mergeCell ref="C75:Q76"/>
    <mergeCell ref="A3:B5"/>
    <mergeCell ref="C3:Q4"/>
    <mergeCell ref="T3:AA4"/>
    <mergeCell ref="A39:B41"/>
    <mergeCell ref="C39:Q40"/>
    <mergeCell ref="T39:AA40"/>
    <mergeCell ref="R3:R5"/>
    <mergeCell ref="R39:R41"/>
    <mergeCell ref="R75:R77"/>
  </mergeCells>
  <pageMargins left="0.31496062992125984" right="0.31496062992125984" top="0.35433070866141736" bottom="0.35433070866141736" header="0.31496062992125984" footer="0.31496062992125984"/>
  <pageSetup paperSize="9" scale="57" orientation="landscape" r:id="rId1"/>
  <ignoredErrors>
    <ignoredError sqref="X6 X15:X19 X21:X22 Y52:Y56 Y58:Y63 U62:X62 Z62:AA62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1" id="{FF367118-9749-447C-8254-80135FB30C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R6:R36</xm:sqref>
        </x14:conditionalFormatting>
        <x14:conditionalFormatting xmlns:xm="http://schemas.microsoft.com/office/excel/2006/main">
          <x14:cfRule type="iconSet" priority="112" id="{4C397079-615A-49D8-879F-9C5B3E3B17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R42:R72</xm:sqref>
        </x14:conditionalFormatting>
        <x14:conditionalFormatting xmlns:xm="http://schemas.microsoft.com/office/excel/2006/main">
          <x14:cfRule type="iconSet" priority="113" id="{7C04EBC4-4E9E-49AF-8418-317A5B7BDF8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R78:R108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5A9D-B040-479F-9FB9-511868196492}">
  <sheetPr>
    <pageSetUpPr fitToPage="1"/>
  </sheetPr>
  <dimension ref="A1:AH36"/>
  <sheetViews>
    <sheetView showGridLines="0" topLeftCell="I17" zoomScaleNormal="100" workbookViewId="0">
      <selection activeCell="V28" sqref="V28"/>
    </sheetView>
  </sheetViews>
  <sheetFormatPr defaultRowHeight="15"/>
  <cols>
    <col min="1" max="1" width="19.42578125" bestFit="1" customWidth="1"/>
    <col min="20" max="20" width="18.5703125" customWidth="1"/>
    <col min="258" max="258" width="19.42578125" bestFit="1" customWidth="1"/>
    <col min="268" max="268" width="18.5703125" customWidth="1"/>
    <col min="269" max="270" width="9.140625" customWidth="1"/>
    <col min="271" max="271" width="0" hidden="1" customWidth="1"/>
    <col min="272" max="273" width="9.85546875" customWidth="1"/>
    <col min="514" max="514" width="19.42578125" bestFit="1" customWidth="1"/>
    <col min="524" max="524" width="18.5703125" customWidth="1"/>
    <col min="525" max="526" width="9.140625" customWidth="1"/>
    <col min="527" max="527" width="0" hidden="1" customWidth="1"/>
    <col min="528" max="529" width="9.85546875" customWidth="1"/>
    <col min="770" max="770" width="19.42578125" bestFit="1" customWidth="1"/>
    <col min="780" max="780" width="18.5703125" customWidth="1"/>
    <col min="781" max="782" width="9.140625" customWidth="1"/>
    <col min="783" max="783" width="0" hidden="1" customWidth="1"/>
    <col min="784" max="785" width="9.85546875" customWidth="1"/>
    <col min="1026" max="1026" width="19.42578125" bestFit="1" customWidth="1"/>
    <col min="1036" max="1036" width="18.5703125" customWidth="1"/>
    <col min="1037" max="1038" width="9.140625" customWidth="1"/>
    <col min="1039" max="1039" width="0" hidden="1" customWidth="1"/>
    <col min="1040" max="1041" width="9.85546875" customWidth="1"/>
    <col min="1282" max="1282" width="19.42578125" bestFit="1" customWidth="1"/>
    <col min="1292" max="1292" width="18.5703125" customWidth="1"/>
    <col min="1293" max="1294" width="9.140625" customWidth="1"/>
    <col min="1295" max="1295" width="0" hidden="1" customWidth="1"/>
    <col min="1296" max="1297" width="9.85546875" customWidth="1"/>
    <col min="1538" max="1538" width="19.42578125" bestFit="1" customWidth="1"/>
    <col min="1548" max="1548" width="18.5703125" customWidth="1"/>
    <col min="1549" max="1550" width="9.140625" customWidth="1"/>
    <col min="1551" max="1551" width="0" hidden="1" customWidth="1"/>
    <col min="1552" max="1553" width="9.85546875" customWidth="1"/>
    <col min="1794" max="1794" width="19.42578125" bestFit="1" customWidth="1"/>
    <col min="1804" max="1804" width="18.5703125" customWidth="1"/>
    <col min="1805" max="1806" width="9.140625" customWidth="1"/>
    <col min="1807" max="1807" width="0" hidden="1" customWidth="1"/>
    <col min="1808" max="1809" width="9.85546875" customWidth="1"/>
    <col min="2050" max="2050" width="19.42578125" bestFit="1" customWidth="1"/>
    <col min="2060" max="2060" width="18.5703125" customWidth="1"/>
    <col min="2061" max="2062" width="9.140625" customWidth="1"/>
    <col min="2063" max="2063" width="0" hidden="1" customWidth="1"/>
    <col min="2064" max="2065" width="9.85546875" customWidth="1"/>
    <col min="2306" max="2306" width="19.42578125" bestFit="1" customWidth="1"/>
    <col min="2316" max="2316" width="18.5703125" customWidth="1"/>
    <col min="2317" max="2318" width="9.140625" customWidth="1"/>
    <col min="2319" max="2319" width="0" hidden="1" customWidth="1"/>
    <col min="2320" max="2321" width="9.85546875" customWidth="1"/>
    <col min="2562" max="2562" width="19.42578125" bestFit="1" customWidth="1"/>
    <col min="2572" max="2572" width="18.5703125" customWidth="1"/>
    <col min="2573" max="2574" width="9.140625" customWidth="1"/>
    <col min="2575" max="2575" width="0" hidden="1" customWidth="1"/>
    <col min="2576" max="2577" width="9.85546875" customWidth="1"/>
    <col min="2818" max="2818" width="19.42578125" bestFit="1" customWidth="1"/>
    <col min="2828" max="2828" width="18.5703125" customWidth="1"/>
    <col min="2829" max="2830" width="9.140625" customWidth="1"/>
    <col min="2831" max="2831" width="0" hidden="1" customWidth="1"/>
    <col min="2832" max="2833" width="9.85546875" customWidth="1"/>
    <col min="3074" max="3074" width="19.42578125" bestFit="1" customWidth="1"/>
    <col min="3084" max="3084" width="18.5703125" customWidth="1"/>
    <col min="3085" max="3086" width="9.140625" customWidth="1"/>
    <col min="3087" max="3087" width="0" hidden="1" customWidth="1"/>
    <col min="3088" max="3089" width="9.85546875" customWidth="1"/>
    <col min="3330" max="3330" width="19.42578125" bestFit="1" customWidth="1"/>
    <col min="3340" max="3340" width="18.5703125" customWidth="1"/>
    <col min="3341" max="3342" width="9.140625" customWidth="1"/>
    <col min="3343" max="3343" width="0" hidden="1" customWidth="1"/>
    <col min="3344" max="3345" width="9.85546875" customWidth="1"/>
    <col min="3586" max="3586" width="19.42578125" bestFit="1" customWidth="1"/>
    <col min="3596" max="3596" width="18.5703125" customWidth="1"/>
    <col min="3597" max="3598" width="9.140625" customWidth="1"/>
    <col min="3599" max="3599" width="0" hidden="1" customWidth="1"/>
    <col min="3600" max="3601" width="9.85546875" customWidth="1"/>
    <col min="3842" max="3842" width="19.42578125" bestFit="1" customWidth="1"/>
    <col min="3852" max="3852" width="18.5703125" customWidth="1"/>
    <col min="3853" max="3854" width="9.140625" customWidth="1"/>
    <col min="3855" max="3855" width="0" hidden="1" customWidth="1"/>
    <col min="3856" max="3857" width="9.85546875" customWidth="1"/>
    <col min="4098" max="4098" width="19.42578125" bestFit="1" customWidth="1"/>
    <col min="4108" max="4108" width="18.5703125" customWidth="1"/>
    <col min="4109" max="4110" width="9.140625" customWidth="1"/>
    <col min="4111" max="4111" width="0" hidden="1" customWidth="1"/>
    <col min="4112" max="4113" width="9.85546875" customWidth="1"/>
    <col min="4354" max="4354" width="19.42578125" bestFit="1" customWidth="1"/>
    <col min="4364" max="4364" width="18.5703125" customWidth="1"/>
    <col min="4365" max="4366" width="9.140625" customWidth="1"/>
    <col min="4367" max="4367" width="0" hidden="1" customWidth="1"/>
    <col min="4368" max="4369" width="9.85546875" customWidth="1"/>
    <col min="4610" max="4610" width="19.42578125" bestFit="1" customWidth="1"/>
    <col min="4620" max="4620" width="18.5703125" customWidth="1"/>
    <col min="4621" max="4622" width="9.140625" customWidth="1"/>
    <col min="4623" max="4623" width="0" hidden="1" customWidth="1"/>
    <col min="4624" max="4625" width="9.85546875" customWidth="1"/>
    <col min="4866" max="4866" width="19.42578125" bestFit="1" customWidth="1"/>
    <col min="4876" max="4876" width="18.5703125" customWidth="1"/>
    <col min="4877" max="4878" width="9.140625" customWidth="1"/>
    <col min="4879" max="4879" width="0" hidden="1" customWidth="1"/>
    <col min="4880" max="4881" width="9.85546875" customWidth="1"/>
    <col min="5122" max="5122" width="19.42578125" bestFit="1" customWidth="1"/>
    <col min="5132" max="5132" width="18.5703125" customWidth="1"/>
    <col min="5133" max="5134" width="9.140625" customWidth="1"/>
    <col min="5135" max="5135" width="0" hidden="1" customWidth="1"/>
    <col min="5136" max="5137" width="9.85546875" customWidth="1"/>
    <col min="5378" max="5378" width="19.42578125" bestFit="1" customWidth="1"/>
    <col min="5388" max="5388" width="18.5703125" customWidth="1"/>
    <col min="5389" max="5390" width="9.140625" customWidth="1"/>
    <col min="5391" max="5391" width="0" hidden="1" customWidth="1"/>
    <col min="5392" max="5393" width="9.85546875" customWidth="1"/>
    <col min="5634" max="5634" width="19.42578125" bestFit="1" customWidth="1"/>
    <col min="5644" max="5644" width="18.5703125" customWidth="1"/>
    <col min="5645" max="5646" width="9.140625" customWidth="1"/>
    <col min="5647" max="5647" width="0" hidden="1" customWidth="1"/>
    <col min="5648" max="5649" width="9.85546875" customWidth="1"/>
    <col min="5890" max="5890" width="19.42578125" bestFit="1" customWidth="1"/>
    <col min="5900" max="5900" width="18.5703125" customWidth="1"/>
    <col min="5901" max="5902" width="9.140625" customWidth="1"/>
    <col min="5903" max="5903" width="0" hidden="1" customWidth="1"/>
    <col min="5904" max="5905" width="9.85546875" customWidth="1"/>
    <col min="6146" max="6146" width="19.42578125" bestFit="1" customWidth="1"/>
    <col min="6156" max="6156" width="18.5703125" customWidth="1"/>
    <col min="6157" max="6158" width="9.140625" customWidth="1"/>
    <col min="6159" max="6159" width="0" hidden="1" customWidth="1"/>
    <col min="6160" max="6161" width="9.85546875" customWidth="1"/>
    <col min="6402" max="6402" width="19.42578125" bestFit="1" customWidth="1"/>
    <col min="6412" max="6412" width="18.5703125" customWidth="1"/>
    <col min="6413" max="6414" width="9.140625" customWidth="1"/>
    <col min="6415" max="6415" width="0" hidden="1" customWidth="1"/>
    <col min="6416" max="6417" width="9.85546875" customWidth="1"/>
    <col min="6658" max="6658" width="19.42578125" bestFit="1" customWidth="1"/>
    <col min="6668" max="6668" width="18.5703125" customWidth="1"/>
    <col min="6669" max="6670" width="9.140625" customWidth="1"/>
    <col min="6671" max="6671" width="0" hidden="1" customWidth="1"/>
    <col min="6672" max="6673" width="9.85546875" customWidth="1"/>
    <col min="6914" max="6914" width="19.42578125" bestFit="1" customWidth="1"/>
    <col min="6924" max="6924" width="18.5703125" customWidth="1"/>
    <col min="6925" max="6926" width="9.140625" customWidth="1"/>
    <col min="6927" max="6927" width="0" hidden="1" customWidth="1"/>
    <col min="6928" max="6929" width="9.85546875" customWidth="1"/>
    <col min="7170" max="7170" width="19.42578125" bestFit="1" customWidth="1"/>
    <col min="7180" max="7180" width="18.5703125" customWidth="1"/>
    <col min="7181" max="7182" width="9.140625" customWidth="1"/>
    <col min="7183" max="7183" width="0" hidden="1" customWidth="1"/>
    <col min="7184" max="7185" width="9.85546875" customWidth="1"/>
    <col min="7426" max="7426" width="19.42578125" bestFit="1" customWidth="1"/>
    <col min="7436" max="7436" width="18.5703125" customWidth="1"/>
    <col min="7437" max="7438" width="9.140625" customWidth="1"/>
    <col min="7439" max="7439" width="0" hidden="1" customWidth="1"/>
    <col min="7440" max="7441" width="9.85546875" customWidth="1"/>
    <col min="7682" max="7682" width="19.42578125" bestFit="1" customWidth="1"/>
    <col min="7692" max="7692" width="18.5703125" customWidth="1"/>
    <col min="7693" max="7694" width="9.140625" customWidth="1"/>
    <col min="7695" max="7695" width="0" hidden="1" customWidth="1"/>
    <col min="7696" max="7697" width="9.85546875" customWidth="1"/>
    <col min="7938" max="7938" width="19.42578125" bestFit="1" customWidth="1"/>
    <col min="7948" max="7948" width="18.5703125" customWidth="1"/>
    <col min="7949" max="7950" width="9.140625" customWidth="1"/>
    <col min="7951" max="7951" width="0" hidden="1" customWidth="1"/>
    <col min="7952" max="7953" width="9.85546875" customWidth="1"/>
    <col min="8194" max="8194" width="19.42578125" bestFit="1" customWidth="1"/>
    <col min="8204" max="8204" width="18.5703125" customWidth="1"/>
    <col min="8205" max="8206" width="9.140625" customWidth="1"/>
    <col min="8207" max="8207" width="0" hidden="1" customWidth="1"/>
    <col min="8208" max="8209" width="9.85546875" customWidth="1"/>
    <col min="8450" max="8450" width="19.42578125" bestFit="1" customWidth="1"/>
    <col min="8460" max="8460" width="18.5703125" customWidth="1"/>
    <col min="8461" max="8462" width="9.140625" customWidth="1"/>
    <col min="8463" max="8463" width="0" hidden="1" customWidth="1"/>
    <col min="8464" max="8465" width="9.85546875" customWidth="1"/>
    <col min="8706" max="8706" width="19.42578125" bestFit="1" customWidth="1"/>
    <col min="8716" max="8716" width="18.5703125" customWidth="1"/>
    <col min="8717" max="8718" width="9.140625" customWidth="1"/>
    <col min="8719" max="8719" width="0" hidden="1" customWidth="1"/>
    <col min="8720" max="8721" width="9.85546875" customWidth="1"/>
    <col min="8962" max="8962" width="19.42578125" bestFit="1" customWidth="1"/>
    <col min="8972" max="8972" width="18.5703125" customWidth="1"/>
    <col min="8973" max="8974" width="9.140625" customWidth="1"/>
    <col min="8975" max="8975" width="0" hidden="1" customWidth="1"/>
    <col min="8976" max="8977" width="9.85546875" customWidth="1"/>
    <col min="9218" max="9218" width="19.42578125" bestFit="1" customWidth="1"/>
    <col min="9228" max="9228" width="18.5703125" customWidth="1"/>
    <col min="9229" max="9230" width="9.140625" customWidth="1"/>
    <col min="9231" max="9231" width="0" hidden="1" customWidth="1"/>
    <col min="9232" max="9233" width="9.85546875" customWidth="1"/>
    <col min="9474" max="9474" width="19.42578125" bestFit="1" customWidth="1"/>
    <col min="9484" max="9484" width="18.5703125" customWidth="1"/>
    <col min="9485" max="9486" width="9.140625" customWidth="1"/>
    <col min="9487" max="9487" width="0" hidden="1" customWidth="1"/>
    <col min="9488" max="9489" width="9.85546875" customWidth="1"/>
    <col min="9730" max="9730" width="19.42578125" bestFit="1" customWidth="1"/>
    <col min="9740" max="9740" width="18.5703125" customWidth="1"/>
    <col min="9741" max="9742" width="9.140625" customWidth="1"/>
    <col min="9743" max="9743" width="0" hidden="1" customWidth="1"/>
    <col min="9744" max="9745" width="9.85546875" customWidth="1"/>
    <col min="9986" max="9986" width="19.42578125" bestFit="1" customWidth="1"/>
    <col min="9996" max="9996" width="18.5703125" customWidth="1"/>
    <col min="9997" max="9998" width="9.140625" customWidth="1"/>
    <col min="9999" max="9999" width="0" hidden="1" customWidth="1"/>
    <col min="10000" max="10001" width="9.85546875" customWidth="1"/>
    <col min="10242" max="10242" width="19.42578125" bestFit="1" customWidth="1"/>
    <col min="10252" max="10252" width="18.5703125" customWidth="1"/>
    <col min="10253" max="10254" width="9.140625" customWidth="1"/>
    <col min="10255" max="10255" width="0" hidden="1" customWidth="1"/>
    <col min="10256" max="10257" width="9.85546875" customWidth="1"/>
    <col min="10498" max="10498" width="19.42578125" bestFit="1" customWidth="1"/>
    <col min="10508" max="10508" width="18.5703125" customWidth="1"/>
    <col min="10509" max="10510" width="9.140625" customWidth="1"/>
    <col min="10511" max="10511" width="0" hidden="1" customWidth="1"/>
    <col min="10512" max="10513" width="9.85546875" customWidth="1"/>
    <col min="10754" max="10754" width="19.42578125" bestFit="1" customWidth="1"/>
    <col min="10764" max="10764" width="18.5703125" customWidth="1"/>
    <col min="10765" max="10766" width="9.140625" customWidth="1"/>
    <col min="10767" max="10767" width="0" hidden="1" customWidth="1"/>
    <col min="10768" max="10769" width="9.85546875" customWidth="1"/>
    <col min="11010" max="11010" width="19.42578125" bestFit="1" customWidth="1"/>
    <col min="11020" max="11020" width="18.5703125" customWidth="1"/>
    <col min="11021" max="11022" width="9.140625" customWidth="1"/>
    <col min="11023" max="11023" width="0" hidden="1" customWidth="1"/>
    <col min="11024" max="11025" width="9.85546875" customWidth="1"/>
    <col min="11266" max="11266" width="19.42578125" bestFit="1" customWidth="1"/>
    <col min="11276" max="11276" width="18.5703125" customWidth="1"/>
    <col min="11277" max="11278" width="9.140625" customWidth="1"/>
    <col min="11279" max="11279" width="0" hidden="1" customWidth="1"/>
    <col min="11280" max="11281" width="9.85546875" customWidth="1"/>
    <col min="11522" max="11522" width="19.42578125" bestFit="1" customWidth="1"/>
    <col min="11532" max="11532" width="18.5703125" customWidth="1"/>
    <col min="11533" max="11534" width="9.140625" customWidth="1"/>
    <col min="11535" max="11535" width="0" hidden="1" customWidth="1"/>
    <col min="11536" max="11537" width="9.85546875" customWidth="1"/>
    <col min="11778" max="11778" width="19.42578125" bestFit="1" customWidth="1"/>
    <col min="11788" max="11788" width="18.5703125" customWidth="1"/>
    <col min="11789" max="11790" width="9.140625" customWidth="1"/>
    <col min="11791" max="11791" width="0" hidden="1" customWidth="1"/>
    <col min="11792" max="11793" width="9.85546875" customWidth="1"/>
    <col min="12034" max="12034" width="19.42578125" bestFit="1" customWidth="1"/>
    <col min="12044" max="12044" width="18.5703125" customWidth="1"/>
    <col min="12045" max="12046" width="9.140625" customWidth="1"/>
    <col min="12047" max="12047" width="0" hidden="1" customWidth="1"/>
    <col min="12048" max="12049" width="9.85546875" customWidth="1"/>
    <col min="12290" max="12290" width="19.42578125" bestFit="1" customWidth="1"/>
    <col min="12300" max="12300" width="18.5703125" customWidth="1"/>
    <col min="12301" max="12302" width="9.140625" customWidth="1"/>
    <col min="12303" max="12303" width="0" hidden="1" customWidth="1"/>
    <col min="12304" max="12305" width="9.85546875" customWidth="1"/>
    <col min="12546" max="12546" width="19.42578125" bestFit="1" customWidth="1"/>
    <col min="12556" max="12556" width="18.5703125" customWidth="1"/>
    <col min="12557" max="12558" width="9.140625" customWidth="1"/>
    <col min="12559" max="12559" width="0" hidden="1" customWidth="1"/>
    <col min="12560" max="12561" width="9.85546875" customWidth="1"/>
    <col min="12802" max="12802" width="19.42578125" bestFit="1" customWidth="1"/>
    <col min="12812" max="12812" width="18.5703125" customWidth="1"/>
    <col min="12813" max="12814" width="9.140625" customWidth="1"/>
    <col min="12815" max="12815" width="0" hidden="1" customWidth="1"/>
    <col min="12816" max="12817" width="9.85546875" customWidth="1"/>
    <col min="13058" max="13058" width="19.42578125" bestFit="1" customWidth="1"/>
    <col min="13068" max="13068" width="18.5703125" customWidth="1"/>
    <col min="13069" max="13070" width="9.140625" customWidth="1"/>
    <col min="13071" max="13071" width="0" hidden="1" customWidth="1"/>
    <col min="13072" max="13073" width="9.85546875" customWidth="1"/>
    <col min="13314" max="13314" width="19.42578125" bestFit="1" customWidth="1"/>
    <col min="13324" max="13324" width="18.5703125" customWidth="1"/>
    <col min="13325" max="13326" width="9.140625" customWidth="1"/>
    <col min="13327" max="13327" width="0" hidden="1" customWidth="1"/>
    <col min="13328" max="13329" width="9.85546875" customWidth="1"/>
    <col min="13570" max="13570" width="19.42578125" bestFit="1" customWidth="1"/>
    <col min="13580" max="13580" width="18.5703125" customWidth="1"/>
    <col min="13581" max="13582" width="9.140625" customWidth="1"/>
    <col min="13583" max="13583" width="0" hidden="1" customWidth="1"/>
    <col min="13584" max="13585" width="9.85546875" customWidth="1"/>
    <col min="13826" max="13826" width="19.42578125" bestFit="1" customWidth="1"/>
    <col min="13836" max="13836" width="18.5703125" customWidth="1"/>
    <col min="13837" max="13838" width="9.140625" customWidth="1"/>
    <col min="13839" max="13839" width="0" hidden="1" customWidth="1"/>
    <col min="13840" max="13841" width="9.85546875" customWidth="1"/>
    <col min="14082" max="14082" width="19.42578125" bestFit="1" customWidth="1"/>
    <col min="14092" max="14092" width="18.5703125" customWidth="1"/>
    <col min="14093" max="14094" width="9.140625" customWidth="1"/>
    <col min="14095" max="14095" width="0" hidden="1" customWidth="1"/>
    <col min="14096" max="14097" width="9.85546875" customWidth="1"/>
    <col min="14338" max="14338" width="19.42578125" bestFit="1" customWidth="1"/>
    <col min="14348" max="14348" width="18.5703125" customWidth="1"/>
    <col min="14349" max="14350" width="9.140625" customWidth="1"/>
    <col min="14351" max="14351" width="0" hidden="1" customWidth="1"/>
    <col min="14352" max="14353" width="9.85546875" customWidth="1"/>
    <col min="14594" max="14594" width="19.42578125" bestFit="1" customWidth="1"/>
    <col min="14604" max="14604" width="18.5703125" customWidth="1"/>
    <col min="14605" max="14606" width="9.140625" customWidth="1"/>
    <col min="14607" max="14607" width="0" hidden="1" customWidth="1"/>
    <col min="14608" max="14609" width="9.85546875" customWidth="1"/>
    <col min="14850" max="14850" width="19.42578125" bestFit="1" customWidth="1"/>
    <col min="14860" max="14860" width="18.5703125" customWidth="1"/>
    <col min="14861" max="14862" width="9.140625" customWidth="1"/>
    <col min="14863" max="14863" width="0" hidden="1" customWidth="1"/>
    <col min="14864" max="14865" width="9.85546875" customWidth="1"/>
    <col min="15106" max="15106" width="19.42578125" bestFit="1" customWidth="1"/>
    <col min="15116" max="15116" width="18.5703125" customWidth="1"/>
    <col min="15117" max="15118" width="9.140625" customWidth="1"/>
    <col min="15119" max="15119" width="0" hidden="1" customWidth="1"/>
    <col min="15120" max="15121" width="9.85546875" customWidth="1"/>
    <col min="15362" max="15362" width="19.42578125" bestFit="1" customWidth="1"/>
    <col min="15372" max="15372" width="18.5703125" customWidth="1"/>
    <col min="15373" max="15374" width="9.140625" customWidth="1"/>
    <col min="15375" max="15375" width="0" hidden="1" customWidth="1"/>
    <col min="15376" max="15377" width="9.85546875" customWidth="1"/>
    <col min="15618" max="15618" width="19.42578125" bestFit="1" customWidth="1"/>
    <col min="15628" max="15628" width="18.5703125" customWidth="1"/>
    <col min="15629" max="15630" width="9.140625" customWidth="1"/>
    <col min="15631" max="15631" width="0" hidden="1" customWidth="1"/>
    <col min="15632" max="15633" width="9.85546875" customWidth="1"/>
    <col min="15874" max="15874" width="19.42578125" bestFit="1" customWidth="1"/>
    <col min="15884" max="15884" width="18.5703125" customWidth="1"/>
    <col min="15885" max="15886" width="9.140625" customWidth="1"/>
    <col min="15887" max="15887" width="0" hidden="1" customWidth="1"/>
    <col min="15888" max="15889" width="9.85546875" customWidth="1"/>
    <col min="16130" max="16130" width="19.42578125" bestFit="1" customWidth="1"/>
    <col min="16140" max="16140" width="18.5703125" customWidth="1"/>
    <col min="16141" max="16142" width="9.140625" customWidth="1"/>
    <col min="16143" max="16143" width="0" hidden="1" customWidth="1"/>
    <col min="16144" max="16145" width="9.85546875" customWidth="1"/>
  </cols>
  <sheetData>
    <row r="1" spans="1:34" ht="15.75">
      <c r="A1" s="10" t="s">
        <v>60</v>
      </c>
    </row>
    <row r="2" spans="1:34" ht="15.75" thickBot="1"/>
    <row r="3" spans="1:34" ht="22.5" customHeight="1">
      <c r="A3" s="480" t="s">
        <v>20</v>
      </c>
      <c r="B3" s="482">
        <v>2007</v>
      </c>
      <c r="C3" s="476">
        <v>2008</v>
      </c>
      <c r="D3" s="476">
        <v>2009</v>
      </c>
      <c r="E3" s="476">
        <v>2010</v>
      </c>
      <c r="F3" s="476">
        <v>2011</v>
      </c>
      <c r="G3" s="476">
        <v>2012</v>
      </c>
      <c r="H3" s="476">
        <v>2013</v>
      </c>
      <c r="I3" s="476">
        <v>2014</v>
      </c>
      <c r="J3" s="476">
        <v>2015</v>
      </c>
      <c r="K3" s="476">
        <v>2016</v>
      </c>
      <c r="L3" s="486">
        <v>2017</v>
      </c>
      <c r="M3" s="476">
        <v>2018</v>
      </c>
      <c r="N3" s="476">
        <v>2019</v>
      </c>
      <c r="O3" s="474">
        <v>2020</v>
      </c>
      <c r="P3" s="486">
        <v>2021</v>
      </c>
      <c r="Q3" s="489">
        <v>2022</v>
      </c>
      <c r="R3" s="489">
        <v>2023</v>
      </c>
      <c r="S3" s="478">
        <v>2024</v>
      </c>
      <c r="T3" s="439" t="s">
        <v>57</v>
      </c>
    </row>
    <row r="4" spans="1:34" ht="31.5" customHeight="1" thickBot="1">
      <c r="A4" s="481"/>
      <c r="B4" s="483"/>
      <c r="C4" s="477"/>
      <c r="D4" s="477"/>
      <c r="E4" s="477"/>
      <c r="F4" s="477"/>
      <c r="G4" s="477"/>
      <c r="H4" s="477"/>
      <c r="I4" s="477"/>
      <c r="J4" s="477"/>
      <c r="K4" s="477"/>
      <c r="L4" s="487"/>
      <c r="M4" s="477"/>
      <c r="N4" s="477"/>
      <c r="O4" s="475"/>
      <c r="P4" s="487"/>
      <c r="Q4" s="490"/>
      <c r="R4" s="490"/>
      <c r="S4" s="479"/>
      <c r="T4" s="442" t="s">
        <v>169</v>
      </c>
    </row>
    <row r="5" spans="1:34" ht="3" customHeight="1" thickBot="1">
      <c r="A5" s="128"/>
      <c r="B5" s="128">
        <v>2007</v>
      </c>
      <c r="C5" s="128">
        <v>2008</v>
      </c>
      <c r="D5" s="128">
        <v>2009</v>
      </c>
      <c r="E5" s="128">
        <v>2010</v>
      </c>
      <c r="F5" s="128">
        <v>2011</v>
      </c>
      <c r="G5" s="128"/>
      <c r="H5" s="128"/>
      <c r="I5" s="128"/>
      <c r="J5" s="128"/>
      <c r="K5" s="128"/>
      <c r="L5" s="128"/>
      <c r="M5" s="128"/>
      <c r="N5" s="128"/>
      <c r="O5" s="343"/>
      <c r="P5" s="128"/>
      <c r="Q5" s="343"/>
      <c r="R5" s="343"/>
      <c r="S5" s="440"/>
      <c r="T5" s="443"/>
    </row>
    <row r="6" spans="1:34" ht="27.95" customHeight="1">
      <c r="A6" s="146" t="s">
        <v>52</v>
      </c>
      <c r="B6" s="136">
        <v>595986.61599999934</v>
      </c>
      <c r="C6" s="23">
        <v>575965.5770000004</v>
      </c>
      <c r="D6" s="23">
        <v>544011.29100000043</v>
      </c>
      <c r="E6" s="23">
        <v>614380.20499999926</v>
      </c>
      <c r="F6" s="23">
        <v>656918.26000000106</v>
      </c>
      <c r="G6" s="23">
        <v>703504.83500000078</v>
      </c>
      <c r="H6" s="23">
        <v>720793.56200000143</v>
      </c>
      <c r="I6" s="23">
        <v>726284.80299999879</v>
      </c>
      <c r="J6" s="23">
        <f>SUM('[1]2'!T7:T18)</f>
        <v>735533.90500000014</v>
      </c>
      <c r="K6" s="23">
        <v>723973.625</v>
      </c>
      <c r="L6" s="181">
        <v>778040.99999999534</v>
      </c>
      <c r="M6" s="23">
        <v>800341.53700000001</v>
      </c>
      <c r="N6" s="23">
        <v>819402.33799999987</v>
      </c>
      <c r="O6" s="23">
        <v>856189.67600000137</v>
      </c>
      <c r="P6" s="181">
        <v>925952.67900000024</v>
      </c>
      <c r="Q6" s="23">
        <v>938963.28799999994</v>
      </c>
      <c r="R6" s="23">
        <v>924632.3</v>
      </c>
      <c r="S6" s="137">
        <v>964013.41099999973</v>
      </c>
      <c r="T6" s="444"/>
      <c r="Y6" s="128"/>
      <c r="Z6" s="128" t="s">
        <v>78</v>
      </c>
      <c r="AA6" s="128"/>
      <c r="AB6" s="128"/>
      <c r="AC6" s="128" t="s">
        <v>79</v>
      </c>
      <c r="AD6" s="128"/>
      <c r="AE6" s="128"/>
      <c r="AF6" s="128"/>
      <c r="AG6" s="128"/>
      <c r="AH6" s="128"/>
    </row>
    <row r="7" spans="1:34" ht="27.95" customHeight="1" thickBot="1">
      <c r="A7" s="161" t="s">
        <v>53</v>
      </c>
      <c r="B7" s="182"/>
      <c r="C7" s="183">
        <f t="shared" ref="C7:O7" si="0">(C6-B6)/B6</f>
        <v>-3.3593101694751756E-2</v>
      </c>
      <c r="D7" s="183">
        <f t="shared" si="0"/>
        <v>-5.547950654696842E-2</v>
      </c>
      <c r="E7" s="183">
        <f t="shared" si="0"/>
        <v>0.12935193655750571</v>
      </c>
      <c r="F7" s="183">
        <f t="shared" si="0"/>
        <v>6.9237346278111039E-2</v>
      </c>
      <c r="G7" s="183">
        <f t="shared" si="0"/>
        <v>7.0916851968766473E-2</v>
      </c>
      <c r="H7" s="183">
        <f t="shared" si="0"/>
        <v>2.4575136004574345E-2</v>
      </c>
      <c r="I7" s="183">
        <f t="shared" si="0"/>
        <v>7.6183269239540599E-3</v>
      </c>
      <c r="J7" s="183">
        <f t="shared" si="0"/>
        <v>1.2734814169037992E-2</v>
      </c>
      <c r="K7" s="183">
        <f t="shared" si="0"/>
        <v>-1.5716855363724046E-2</v>
      </c>
      <c r="L7" s="184">
        <f t="shared" si="0"/>
        <v>7.4681415362328071E-2</v>
      </c>
      <c r="M7" s="183">
        <f t="shared" si="0"/>
        <v>2.8662418818551721E-2</v>
      </c>
      <c r="N7" s="183">
        <f t="shared" si="0"/>
        <v>2.3815833764479301E-2</v>
      </c>
      <c r="O7" s="183">
        <f t="shared" si="0"/>
        <v>4.4895329551770828E-2</v>
      </c>
      <c r="P7" s="188">
        <f>(P6-O6)/O6</f>
        <v>8.1480780433982658E-2</v>
      </c>
      <c r="Q7" s="188">
        <f t="shared" ref="Q7:S7" si="1">(Q6-P6)/P6</f>
        <v>1.4051051738465463E-2</v>
      </c>
      <c r="R7" s="188">
        <f t="shared" si="1"/>
        <v>-1.5262564770263836E-2</v>
      </c>
      <c r="S7" s="189">
        <f t="shared" si="1"/>
        <v>4.2591104593685168E-2</v>
      </c>
      <c r="T7" s="47"/>
      <c r="Y7" s="128"/>
      <c r="Z7" s="128">
        <v>2012</v>
      </c>
      <c r="AA7" s="128">
        <v>2013</v>
      </c>
      <c r="AB7" s="128"/>
      <c r="AC7" s="128">
        <v>2012</v>
      </c>
      <c r="AD7" s="128">
        <v>2013</v>
      </c>
      <c r="AE7" s="128"/>
      <c r="AF7" s="128"/>
      <c r="AG7" s="128"/>
      <c r="AH7" s="128"/>
    </row>
    <row r="8" spans="1:34" ht="27.95" customHeight="1">
      <c r="A8" s="146" t="s">
        <v>54</v>
      </c>
      <c r="B8" s="136">
        <v>63256.660999999986</v>
      </c>
      <c r="C8" s="23">
        <v>80362.627999999997</v>
      </c>
      <c r="D8" s="23">
        <v>79098.747999999992</v>
      </c>
      <c r="E8" s="23">
        <v>89493.365000000005</v>
      </c>
      <c r="F8" s="23">
        <v>81914.569000000003</v>
      </c>
      <c r="G8" s="23">
        <v>86371.3</v>
      </c>
      <c r="H8" s="23">
        <v>122399.001</v>
      </c>
      <c r="I8" s="23">
        <v>125153.99099999999</v>
      </c>
      <c r="J8" s="23">
        <v>116754.90900000001</v>
      </c>
      <c r="K8" s="23">
        <v>110190.53600000002</v>
      </c>
      <c r="L8" s="181">
        <v>137205.92600000018</v>
      </c>
      <c r="M8" s="23">
        <v>154727.05100000001</v>
      </c>
      <c r="N8" s="23">
        <v>169208.33799999999</v>
      </c>
      <c r="O8" s="23">
        <v>166254.71299999979</v>
      </c>
      <c r="P8" s="154">
        <v>167736.79199999999</v>
      </c>
      <c r="Q8" s="23">
        <v>205343.67499999999</v>
      </c>
      <c r="R8" s="23">
        <v>197581.58900000001</v>
      </c>
      <c r="S8" s="137">
        <v>153582.01600000003</v>
      </c>
      <c r="T8" s="444"/>
      <c r="Y8" s="128" t="s">
        <v>80</v>
      </c>
      <c r="Z8" s="128"/>
      <c r="AA8" s="129"/>
      <c r="AB8" s="128"/>
      <c r="AC8" s="129"/>
      <c r="AD8" s="129"/>
      <c r="AE8" s="128"/>
      <c r="AF8" s="128"/>
      <c r="AG8" s="129"/>
      <c r="AH8" s="128"/>
    </row>
    <row r="9" spans="1:34" ht="27.95" customHeight="1" thickBot="1">
      <c r="A9" s="162" t="s">
        <v>53</v>
      </c>
      <c r="B9" s="186"/>
      <c r="C9" s="187">
        <f t="shared" ref="C9:S9" si="2">(C8-B8)/B8</f>
        <v>0.2704215924390953</v>
      </c>
      <c r="D9" s="187">
        <f t="shared" si="2"/>
        <v>-1.5727210912017519E-2</v>
      </c>
      <c r="E9" s="187">
        <f t="shared" si="2"/>
        <v>0.13141316724760313</v>
      </c>
      <c r="F9" s="187">
        <f t="shared" si="2"/>
        <v>-8.4685563002352207E-2</v>
      </c>
      <c r="G9" s="187">
        <f t="shared" si="2"/>
        <v>5.4407061581438577E-2</v>
      </c>
      <c r="H9" s="187">
        <f t="shared" si="2"/>
        <v>0.41712583925447455</v>
      </c>
      <c r="I9" s="187">
        <f t="shared" si="2"/>
        <v>2.250827194251357E-2</v>
      </c>
      <c r="J9" s="187">
        <f t="shared" si="2"/>
        <v>-6.7109981334913887E-2</v>
      </c>
      <c r="K9" s="187">
        <f t="shared" si="2"/>
        <v>-5.6223528896759203E-2</v>
      </c>
      <c r="L9" s="188">
        <f t="shared" si="2"/>
        <v>0.24516978481709314</v>
      </c>
      <c r="M9" s="187">
        <f t="shared" si="2"/>
        <v>0.12769947706194412</v>
      </c>
      <c r="N9" s="187">
        <f t="shared" si="2"/>
        <v>9.3592470782629861E-2</v>
      </c>
      <c r="O9" s="187">
        <f t="shared" si="2"/>
        <v>-1.7455552338089889E-2</v>
      </c>
      <c r="P9" s="194">
        <f t="shared" si="2"/>
        <v>8.9145081860037469E-3</v>
      </c>
      <c r="Q9" s="187">
        <f t="shared" si="2"/>
        <v>0.22420175413871041</v>
      </c>
      <c r="R9" s="187">
        <f t="shared" si="2"/>
        <v>-3.7800463052976831E-2</v>
      </c>
      <c r="S9" s="189">
        <f t="shared" si="2"/>
        <v>-0.22269065261946028</v>
      </c>
      <c r="T9" s="99"/>
      <c r="Y9" s="128" t="s">
        <v>81</v>
      </c>
      <c r="Z9" s="128"/>
      <c r="AA9" s="129"/>
      <c r="AB9" s="128"/>
      <c r="AC9" s="129"/>
      <c r="AD9" s="129"/>
      <c r="AE9" s="128"/>
      <c r="AF9" s="128"/>
      <c r="AG9" s="129"/>
      <c r="AH9" s="128"/>
    </row>
    <row r="10" spans="1:34" ht="27.95" customHeight="1">
      <c r="A10" s="16" t="s">
        <v>55</v>
      </c>
      <c r="B10" s="25">
        <f>(B6-B8)</f>
        <v>532729.95499999938</v>
      </c>
      <c r="C10" s="26">
        <f t="shared" ref="C10:S10" si="3">(C6-C8)</f>
        <v>495602.94900000037</v>
      </c>
      <c r="D10" s="26">
        <f t="shared" si="3"/>
        <v>464912.54300000041</v>
      </c>
      <c r="E10" s="26">
        <f t="shared" si="3"/>
        <v>524886.83999999927</v>
      </c>
      <c r="F10" s="26">
        <f t="shared" si="3"/>
        <v>575003.69100000104</v>
      </c>
      <c r="G10" s="26">
        <f t="shared" si="3"/>
        <v>617133.53500000073</v>
      </c>
      <c r="H10" s="26">
        <f t="shared" si="3"/>
        <v>598394.56100000138</v>
      </c>
      <c r="I10" s="26">
        <f t="shared" si="3"/>
        <v>601130.81199999875</v>
      </c>
      <c r="J10" s="26">
        <f t="shared" si="3"/>
        <v>618778.99600000016</v>
      </c>
      <c r="K10" s="26">
        <f t="shared" si="3"/>
        <v>613783.08899999992</v>
      </c>
      <c r="L10" s="190">
        <f t="shared" si="3"/>
        <v>640835.07399999513</v>
      </c>
      <c r="M10" s="26">
        <f t="shared" si="3"/>
        <v>645614.48600000003</v>
      </c>
      <c r="N10" s="26">
        <f t="shared" si="3"/>
        <v>650193.99999999988</v>
      </c>
      <c r="O10" s="26">
        <f t="shared" si="3"/>
        <v>689934.96300000162</v>
      </c>
      <c r="P10" s="190">
        <f t="shared" si="3"/>
        <v>758215.88700000022</v>
      </c>
      <c r="Q10" s="26">
        <f t="shared" si="3"/>
        <v>733619.6129999999</v>
      </c>
      <c r="R10" s="26">
        <f t="shared" si="3"/>
        <v>727050.71100000001</v>
      </c>
      <c r="S10" s="39">
        <f t="shared" si="3"/>
        <v>810431.39499999967</v>
      </c>
      <c r="T10" s="47"/>
      <c r="Y10" s="128" t="s">
        <v>82</v>
      </c>
      <c r="Z10" s="128"/>
      <c r="AA10" s="129"/>
      <c r="AB10" s="128"/>
      <c r="AC10" s="129"/>
      <c r="AD10" s="129"/>
      <c r="AE10" s="128"/>
      <c r="AF10" s="128"/>
      <c r="AG10" s="129"/>
      <c r="AH10" s="128"/>
    </row>
    <row r="11" spans="1:34" ht="27.95" customHeight="1" thickBot="1">
      <c r="A11" s="162" t="s">
        <v>53</v>
      </c>
      <c r="B11" s="186"/>
      <c r="C11" s="187">
        <f t="shared" ref="C11:S11" si="4">(C10-B10)/B10</f>
        <v>-6.9691981183973503E-2</v>
      </c>
      <c r="D11" s="187">
        <f t="shared" si="4"/>
        <v>-6.1925390197789032E-2</v>
      </c>
      <c r="E11" s="187">
        <f t="shared" si="4"/>
        <v>0.12900124529442691</v>
      </c>
      <c r="F11" s="187">
        <f t="shared" si="4"/>
        <v>9.5481248872617649E-2</v>
      </c>
      <c r="G11" s="187">
        <f t="shared" si="4"/>
        <v>7.3268823590907375E-2</v>
      </c>
      <c r="H11" s="187">
        <f t="shared" si="4"/>
        <v>-3.0364536906909986E-2</v>
      </c>
      <c r="I11" s="187">
        <f t="shared" si="4"/>
        <v>4.5726535271722896E-3</v>
      </c>
      <c r="J11" s="187">
        <f t="shared" si="4"/>
        <v>2.9358308786875894E-2</v>
      </c>
      <c r="K11" s="187">
        <f t="shared" si="4"/>
        <v>-8.0738147744113774E-3</v>
      </c>
      <c r="L11" s="188">
        <f t="shared" si="4"/>
        <v>4.4074177807781237E-2</v>
      </c>
      <c r="M11" s="187">
        <f t="shared" si="4"/>
        <v>7.4580998979543013E-3</v>
      </c>
      <c r="N11" s="187">
        <f t="shared" si="4"/>
        <v>7.093264013285863E-3</v>
      </c>
      <c r="O11" s="187">
        <f t="shared" si="4"/>
        <v>6.1121700600131258E-2</v>
      </c>
      <c r="P11" s="194">
        <f t="shared" si="4"/>
        <v>9.8967189172580669E-2</v>
      </c>
      <c r="Q11" s="187">
        <f t="shared" si="4"/>
        <v>-3.2439671103858467E-2</v>
      </c>
      <c r="R11" s="187">
        <f t="shared" si="4"/>
        <v>-8.954098123327963E-3</v>
      </c>
      <c r="S11" s="189">
        <f t="shared" si="4"/>
        <v>0.11468345018921199</v>
      </c>
      <c r="T11" s="99"/>
      <c r="Y11" s="128" t="s">
        <v>83</v>
      </c>
      <c r="Z11" s="128"/>
      <c r="AA11" s="129"/>
      <c r="AB11" s="128"/>
      <c r="AC11" s="129"/>
      <c r="AD11" s="129"/>
      <c r="AE11" s="128"/>
      <c r="AF11" s="128"/>
      <c r="AG11" s="129"/>
      <c r="AH11" s="128"/>
    </row>
    <row r="12" spans="1:34" ht="27.95" hidden="1" customHeight="1" thickBot="1">
      <c r="A12" s="126" t="s">
        <v>56</v>
      </c>
      <c r="B12" s="191">
        <f>(B6/B8)</f>
        <v>9.4217210737695982</v>
      </c>
      <c r="C12" s="192">
        <f t="shared" ref="C12:F12" si="5">(C6/C8)</f>
        <v>7.1670824030294336</v>
      </c>
      <c r="D12" s="192">
        <f t="shared" si="5"/>
        <v>6.8776220200097287</v>
      </c>
      <c r="E12" s="192">
        <f t="shared" si="5"/>
        <v>6.8650922333739404</v>
      </c>
      <c r="F12" s="193">
        <f t="shared" si="5"/>
        <v>8.0195533959288863</v>
      </c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27"/>
      <c r="Y12" s="128" t="s">
        <v>84</v>
      </c>
      <c r="Z12" s="128"/>
      <c r="AA12" s="129"/>
      <c r="AB12" s="128"/>
      <c r="AC12" s="129"/>
      <c r="AD12" s="129"/>
      <c r="AE12" s="128"/>
      <c r="AF12" s="128"/>
      <c r="AG12" s="129"/>
      <c r="AH12" s="128"/>
    </row>
    <row r="13" spans="1:34" ht="30" customHeight="1" thickBot="1">
      <c r="Y13" s="128" t="s">
        <v>85</v>
      </c>
      <c r="Z13" s="128"/>
      <c r="AA13" s="129"/>
      <c r="AB13" s="128"/>
      <c r="AC13" s="129"/>
      <c r="AD13" s="129"/>
      <c r="AE13" s="128"/>
      <c r="AF13" s="128"/>
      <c r="AG13" s="129"/>
      <c r="AH13" s="128"/>
    </row>
    <row r="14" spans="1:34" ht="22.5" customHeight="1">
      <c r="A14" s="480" t="s">
        <v>19</v>
      </c>
      <c r="B14" s="482">
        <v>2007</v>
      </c>
      <c r="C14" s="476">
        <v>2008</v>
      </c>
      <c r="D14" s="476">
        <v>2009</v>
      </c>
      <c r="E14" s="476">
        <v>2010</v>
      </c>
      <c r="F14" s="476">
        <v>2011</v>
      </c>
      <c r="G14" s="476">
        <v>2012</v>
      </c>
      <c r="H14" s="476">
        <v>2013</v>
      </c>
      <c r="I14" s="476">
        <v>2014</v>
      </c>
      <c r="J14" s="476">
        <v>2015</v>
      </c>
      <c r="K14" s="484">
        <v>2016</v>
      </c>
      <c r="L14" s="486">
        <v>2017</v>
      </c>
      <c r="M14" s="476">
        <v>2018</v>
      </c>
      <c r="N14" s="476">
        <v>2019</v>
      </c>
      <c r="O14" s="474">
        <v>2020</v>
      </c>
      <c r="P14" s="476">
        <v>2021</v>
      </c>
      <c r="Q14" s="476">
        <v>2022</v>
      </c>
      <c r="R14" s="476">
        <v>2023</v>
      </c>
      <c r="S14" s="478">
        <v>2024</v>
      </c>
      <c r="T14" s="445" t="s">
        <v>57</v>
      </c>
      <c r="Y14" s="128" t="s">
        <v>86</v>
      </c>
      <c r="Z14" s="128"/>
      <c r="AA14" s="129"/>
      <c r="AB14" s="128"/>
      <c r="AC14" s="129"/>
      <c r="AD14" s="129"/>
      <c r="AE14" s="128"/>
      <c r="AF14" s="128"/>
      <c r="AG14" s="129"/>
      <c r="AH14" s="128"/>
    </row>
    <row r="15" spans="1:34" ht="31.5" customHeight="1" thickBot="1">
      <c r="A15" s="481"/>
      <c r="B15" s="483"/>
      <c r="C15" s="477"/>
      <c r="D15" s="477"/>
      <c r="E15" s="477"/>
      <c r="F15" s="477"/>
      <c r="G15" s="477"/>
      <c r="H15" s="477"/>
      <c r="I15" s="477"/>
      <c r="J15" s="477"/>
      <c r="K15" s="485"/>
      <c r="L15" s="487"/>
      <c r="M15" s="477"/>
      <c r="N15" s="477"/>
      <c r="O15" s="475"/>
      <c r="P15" s="477"/>
      <c r="Q15" s="488"/>
      <c r="R15" s="477"/>
      <c r="S15" s="479"/>
      <c r="T15" s="446" t="str">
        <f>T4</f>
        <v>2007/2024</v>
      </c>
      <c r="Y15" s="128" t="s">
        <v>87</v>
      </c>
      <c r="Z15" s="128"/>
      <c r="AA15" s="129"/>
      <c r="AB15" s="128"/>
      <c r="AC15" s="129"/>
      <c r="AD15" s="129"/>
      <c r="AE15" s="128"/>
      <c r="AF15" s="128"/>
      <c r="AG15" s="129"/>
      <c r="AH15" s="128"/>
    </row>
    <row r="16" spans="1:34" s="128" customFormat="1" ht="3" customHeight="1" thickBot="1">
      <c r="B16" s="128">
        <v>2007</v>
      </c>
      <c r="C16" s="128">
        <v>2008</v>
      </c>
      <c r="D16" s="128">
        <v>2009</v>
      </c>
      <c r="E16" s="128">
        <v>2010</v>
      </c>
      <c r="F16" s="128">
        <v>2011</v>
      </c>
      <c r="O16" s="343"/>
      <c r="R16" s="441"/>
      <c r="S16" s="440"/>
      <c r="T16" s="447"/>
      <c r="Y16" s="128" t="s">
        <v>88</v>
      </c>
      <c r="AA16" s="129"/>
      <c r="AC16" s="129"/>
      <c r="AD16" s="129"/>
      <c r="AG16" s="129"/>
    </row>
    <row r="17" spans="1:34" ht="27.75" customHeight="1">
      <c r="A17" s="146" t="s">
        <v>52</v>
      </c>
      <c r="B17" s="136">
        <v>392293.98699999956</v>
      </c>
      <c r="C17" s="23">
        <v>370979.67800000019</v>
      </c>
      <c r="D17" s="23">
        <v>344221.9980000002</v>
      </c>
      <c r="E17" s="23">
        <v>386156.65199999994</v>
      </c>
      <c r="F17" s="23">
        <v>390987.57200000004</v>
      </c>
      <c r="G17" s="23">
        <v>406063.09400000004</v>
      </c>
      <c r="H17" s="23">
        <v>407598.05399999983</v>
      </c>
      <c r="I17" s="23">
        <v>406953.16900000011</v>
      </c>
      <c r="J17" s="23">
        <v>421887.39099999977</v>
      </c>
      <c r="K17" s="154">
        <v>431264.80099999998</v>
      </c>
      <c r="L17" s="181">
        <v>442364.451999999</v>
      </c>
      <c r="M17" s="23">
        <v>454202.09499999997</v>
      </c>
      <c r="N17" s="23">
        <v>454929.95199999987</v>
      </c>
      <c r="O17" s="23">
        <v>393954.14199999906</v>
      </c>
      <c r="P17" s="23">
        <v>427968.65799999994</v>
      </c>
      <c r="Q17" s="181">
        <v>418166.49000000005</v>
      </c>
      <c r="R17" s="23">
        <v>404411.64599999983</v>
      </c>
      <c r="S17" s="137">
        <v>406321.50900000008</v>
      </c>
      <c r="T17" s="444"/>
      <c r="Y17" s="128" t="s">
        <v>89</v>
      </c>
      <c r="Z17" s="128"/>
      <c r="AA17" s="129"/>
      <c r="AB17" s="128"/>
      <c r="AC17" s="129"/>
      <c r="AD17" s="129"/>
      <c r="AE17" s="128"/>
      <c r="AF17" s="128"/>
      <c r="AG17" s="129"/>
      <c r="AH17" s="128"/>
    </row>
    <row r="18" spans="1:34" ht="27.75" customHeight="1" thickBot="1">
      <c r="A18" s="161" t="s">
        <v>53</v>
      </c>
      <c r="B18" s="182"/>
      <c r="C18" s="183">
        <f t="shared" ref="C18:S18" si="6">(C17-B17)/B17</f>
        <v>-5.4332489679479568E-2</v>
      </c>
      <c r="D18" s="183">
        <f t="shared" si="6"/>
        <v>-7.2127077537654183E-2</v>
      </c>
      <c r="E18" s="183">
        <f t="shared" si="6"/>
        <v>0.12182444539758823</v>
      </c>
      <c r="F18" s="183">
        <f t="shared" si="6"/>
        <v>1.2510259696368252E-2</v>
      </c>
      <c r="G18" s="183">
        <f t="shared" si="6"/>
        <v>3.8557547808706294E-2</v>
      </c>
      <c r="H18" s="183">
        <f t="shared" si="6"/>
        <v>3.7801022123911316E-3</v>
      </c>
      <c r="I18" s="183">
        <f t="shared" si="6"/>
        <v>-1.5821591729182263E-3</v>
      </c>
      <c r="J18" s="183">
        <f t="shared" si="6"/>
        <v>3.6697642720653331E-2</v>
      </c>
      <c r="K18" s="18">
        <f t="shared" si="6"/>
        <v>2.2227281971553901E-2</v>
      </c>
      <c r="L18" s="184">
        <f t="shared" si="6"/>
        <v>2.5737437820711511E-2</v>
      </c>
      <c r="M18" s="183">
        <f t="shared" si="6"/>
        <v>2.6759932780496109E-2</v>
      </c>
      <c r="N18" s="183">
        <f t="shared" si="6"/>
        <v>1.6024959109884815E-3</v>
      </c>
      <c r="O18" s="183">
        <f t="shared" si="6"/>
        <v>-0.13403340389423476</v>
      </c>
      <c r="P18" s="183">
        <f t="shared" si="6"/>
        <v>8.6341308222622926E-2</v>
      </c>
      <c r="Q18" s="183">
        <f t="shared" si="6"/>
        <v>-2.2903938914143312E-2</v>
      </c>
      <c r="R18" s="183">
        <f t="shared" si="6"/>
        <v>-3.2893223940541512E-2</v>
      </c>
      <c r="S18" s="185">
        <f t="shared" si="6"/>
        <v>4.7225717134769304E-3</v>
      </c>
      <c r="T18" s="47"/>
      <c r="Y18" s="128" t="s">
        <v>90</v>
      </c>
      <c r="Z18" s="128"/>
      <c r="AA18" s="129"/>
      <c r="AB18" s="128"/>
      <c r="AC18" s="129"/>
      <c r="AD18" s="129"/>
      <c r="AE18" s="128"/>
      <c r="AF18" s="128"/>
      <c r="AG18" s="129"/>
      <c r="AH18" s="128"/>
    </row>
    <row r="19" spans="1:34" ht="27.75" customHeight="1">
      <c r="A19" s="146" t="s">
        <v>54</v>
      </c>
      <c r="B19" s="136">
        <v>62681.055999999982</v>
      </c>
      <c r="C19" s="23">
        <v>79621.592999999993</v>
      </c>
      <c r="D19" s="23">
        <v>77709.866999999998</v>
      </c>
      <c r="E19" s="23">
        <v>88593.928999999989</v>
      </c>
      <c r="F19" s="23">
        <v>80744.22</v>
      </c>
      <c r="G19" s="23">
        <v>85348.562999999995</v>
      </c>
      <c r="H19" s="23">
        <v>121368.935</v>
      </c>
      <c r="I19" s="23">
        <v>124143.97100000001</v>
      </c>
      <c r="J19" s="23">
        <v>115571.70700000001</v>
      </c>
      <c r="K19" s="154">
        <v>109068.98599999999</v>
      </c>
      <c r="L19" s="181">
        <v>136178.72600000011</v>
      </c>
      <c r="M19" s="23">
        <v>153404.38699999999</v>
      </c>
      <c r="N19" s="23">
        <v>167744.46300000002</v>
      </c>
      <c r="O19" s="23">
        <v>164346.62300000008</v>
      </c>
      <c r="P19" s="23">
        <v>165333.11300000001</v>
      </c>
      <c r="Q19" s="181">
        <v>202578.51499999996</v>
      </c>
      <c r="R19" s="23">
        <v>194885.81700000001</v>
      </c>
      <c r="S19" s="137">
        <v>150247.61100000003</v>
      </c>
      <c r="T19" s="444"/>
      <c r="Y19" s="128" t="s">
        <v>91</v>
      </c>
      <c r="Z19" s="128"/>
      <c r="AA19" s="129"/>
      <c r="AB19" s="128"/>
      <c r="AC19" s="129"/>
      <c r="AD19" s="129"/>
      <c r="AE19" s="128"/>
      <c r="AF19" s="128"/>
      <c r="AG19" s="129"/>
      <c r="AH19" s="128"/>
    </row>
    <row r="20" spans="1:34" ht="27.75" customHeight="1" thickBot="1">
      <c r="A20" s="162" t="s">
        <v>53</v>
      </c>
      <c r="B20" s="186"/>
      <c r="C20" s="187">
        <f t="shared" ref="C20:R20" si="7">(C19-B19)/B19</f>
        <v>0.27026566048919176</v>
      </c>
      <c r="D20" s="187">
        <f t="shared" si="7"/>
        <v>-2.4010145087149853E-2</v>
      </c>
      <c r="E20" s="187">
        <f t="shared" si="7"/>
        <v>0.14006023199087436</v>
      </c>
      <c r="F20" s="187">
        <f t="shared" si="7"/>
        <v>-8.8603238264779852E-2</v>
      </c>
      <c r="G20" s="187">
        <f t="shared" si="7"/>
        <v>5.702380925842114E-2</v>
      </c>
      <c r="H20" s="187">
        <f t="shared" si="7"/>
        <v>0.42203841205856046</v>
      </c>
      <c r="I20" s="187">
        <f t="shared" si="7"/>
        <v>2.2864466924753087E-2</v>
      </c>
      <c r="J20" s="187">
        <f t="shared" si="7"/>
        <v>-6.9050989193828793E-2</v>
      </c>
      <c r="K20" s="194">
        <f t="shared" si="7"/>
        <v>-5.6265682741884385E-2</v>
      </c>
      <c r="L20" s="188">
        <f t="shared" si="7"/>
        <v>0.24855590020796675</v>
      </c>
      <c r="M20" s="187">
        <f t="shared" si="7"/>
        <v>0.12649303974249151</v>
      </c>
      <c r="N20" s="187">
        <f t="shared" si="7"/>
        <v>9.3478917261994809E-2</v>
      </c>
      <c r="O20" s="187">
        <f t="shared" si="7"/>
        <v>-2.0256048630349952E-2</v>
      </c>
      <c r="P20" s="187">
        <f t="shared" si="7"/>
        <v>6.002496321448187E-3</v>
      </c>
      <c r="Q20" s="187">
        <f t="shared" si="7"/>
        <v>0.22527490908611841</v>
      </c>
      <c r="R20" s="187">
        <f t="shared" si="7"/>
        <v>-3.7973908536154226E-2</v>
      </c>
      <c r="S20" s="189">
        <f>(S19-R19)/R19</f>
        <v>-0.22904799685859117</v>
      </c>
      <c r="T20" s="99"/>
    </row>
    <row r="21" spans="1:34" ht="27.75" customHeight="1">
      <c r="A21" s="16" t="s">
        <v>55</v>
      </c>
      <c r="B21" s="25">
        <f>B17-B19</f>
        <v>329612.93099999957</v>
      </c>
      <c r="C21" s="26">
        <f t="shared" ref="C21:S21" si="8">C17-C19</f>
        <v>291358.0850000002</v>
      </c>
      <c r="D21" s="26">
        <f t="shared" si="8"/>
        <v>266512.13100000017</v>
      </c>
      <c r="E21" s="26">
        <f t="shared" si="8"/>
        <v>297562.72299999994</v>
      </c>
      <c r="F21" s="26">
        <f t="shared" si="8"/>
        <v>310243.35200000007</v>
      </c>
      <c r="G21" s="26">
        <f t="shared" si="8"/>
        <v>320714.53100000008</v>
      </c>
      <c r="H21" s="26">
        <f t="shared" si="8"/>
        <v>286229.11899999983</v>
      </c>
      <c r="I21" s="26">
        <f t="shared" si="8"/>
        <v>282809.19800000009</v>
      </c>
      <c r="J21" s="26">
        <f t="shared" si="8"/>
        <v>306315.68399999978</v>
      </c>
      <c r="K21" s="8">
        <f t="shared" si="8"/>
        <v>322195.815</v>
      </c>
      <c r="L21" s="190">
        <f t="shared" si="8"/>
        <v>306185.72599999886</v>
      </c>
      <c r="M21" s="26">
        <f t="shared" si="8"/>
        <v>300797.70799999998</v>
      </c>
      <c r="N21" s="26">
        <f t="shared" si="8"/>
        <v>287185.48899999983</v>
      </c>
      <c r="O21" s="26">
        <f t="shared" si="8"/>
        <v>229607.51899999898</v>
      </c>
      <c r="P21" s="26">
        <f t="shared" si="8"/>
        <v>262635.54499999993</v>
      </c>
      <c r="Q21" s="26">
        <f t="shared" si="8"/>
        <v>215587.97500000009</v>
      </c>
      <c r="R21" s="26">
        <f t="shared" si="8"/>
        <v>209525.82899999982</v>
      </c>
      <c r="S21" s="39">
        <f t="shared" si="8"/>
        <v>256073.89800000004</v>
      </c>
      <c r="T21" s="47"/>
    </row>
    <row r="22" spans="1:34" ht="27.75" customHeight="1" thickBot="1">
      <c r="A22" s="162" t="s">
        <v>53</v>
      </c>
      <c r="B22" s="186"/>
      <c r="C22" s="187">
        <f t="shared" ref="C22:S22" si="9">(C21-B21)/B21</f>
        <v>-0.11605990664243518</v>
      </c>
      <c r="D22" s="187">
        <f t="shared" si="9"/>
        <v>-8.5276349890891168E-2</v>
      </c>
      <c r="E22" s="187">
        <f t="shared" si="9"/>
        <v>0.1165072369632576</v>
      </c>
      <c r="F22" s="187">
        <f t="shared" si="9"/>
        <v>4.261497835533698E-2</v>
      </c>
      <c r="G22" s="187">
        <f t="shared" si="9"/>
        <v>3.3751501627664215E-2</v>
      </c>
      <c r="H22" s="187">
        <f t="shared" si="9"/>
        <v>-0.10752681486702027</v>
      </c>
      <c r="I22" s="187">
        <f t="shared" si="9"/>
        <v>-1.1948193852351347E-2</v>
      </c>
      <c r="J22" s="187">
        <f t="shared" si="9"/>
        <v>8.3117827023432511E-2</v>
      </c>
      <c r="K22" s="194">
        <f t="shared" si="9"/>
        <v>5.1842369912734339E-2</v>
      </c>
      <c r="L22" s="188">
        <f t="shared" si="9"/>
        <v>-4.9690555415814887E-2</v>
      </c>
      <c r="M22" s="187">
        <f t="shared" si="9"/>
        <v>-1.7597221367526766E-2</v>
      </c>
      <c r="N22" s="187">
        <f t="shared" si="9"/>
        <v>-4.5253732451977856E-2</v>
      </c>
      <c r="O22" s="187">
        <f t="shared" si="9"/>
        <v>-0.20049052687338559</v>
      </c>
      <c r="P22" s="187">
        <f t="shared" si="9"/>
        <v>0.14384557676441376</v>
      </c>
      <c r="Q22" s="187">
        <f t="shared" si="9"/>
        <v>-0.17913633891406378</v>
      </c>
      <c r="R22" s="187">
        <f t="shared" si="9"/>
        <v>-2.8119128629508522E-2</v>
      </c>
      <c r="S22" s="189">
        <f t="shared" si="9"/>
        <v>0.22215909714883056</v>
      </c>
      <c r="T22" s="99"/>
    </row>
    <row r="23" spans="1:34" ht="27.75" hidden="1" customHeight="1" thickBot="1">
      <c r="A23" s="126" t="s">
        <v>56</v>
      </c>
      <c r="B23" s="191">
        <f>(B17/B19)</f>
        <v>6.2585733558796406</v>
      </c>
      <c r="C23" s="192">
        <f>(C17/C19)</f>
        <v>4.6592847997904316</v>
      </c>
      <c r="D23" s="192">
        <f>(D17/D19)</f>
        <v>4.4295790391714371</v>
      </c>
      <c r="E23" s="192">
        <f>(E17/E19)</f>
        <v>4.3587258896712884</v>
      </c>
      <c r="F23" s="193">
        <f>(F17/F19)</f>
        <v>4.8422979626281615</v>
      </c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27"/>
    </row>
    <row r="24" spans="1:34" ht="30" customHeight="1" thickBot="1"/>
    <row r="25" spans="1:34" ht="22.5" customHeight="1">
      <c r="A25" s="480" t="s">
        <v>28</v>
      </c>
      <c r="B25" s="482">
        <v>2007</v>
      </c>
      <c r="C25" s="476">
        <v>2008</v>
      </c>
      <c r="D25" s="476">
        <v>2009</v>
      </c>
      <c r="E25" s="476">
        <v>2010</v>
      </c>
      <c r="F25" s="476">
        <v>2011</v>
      </c>
      <c r="G25" s="476">
        <v>2012</v>
      </c>
      <c r="H25" s="476">
        <v>2013</v>
      </c>
      <c r="I25" s="476">
        <v>2014</v>
      </c>
      <c r="J25" s="476">
        <v>2015</v>
      </c>
      <c r="K25" s="484">
        <v>2016</v>
      </c>
      <c r="L25" s="486">
        <v>2017</v>
      </c>
      <c r="M25" s="476">
        <v>2018</v>
      </c>
      <c r="N25" s="476">
        <v>2019</v>
      </c>
      <c r="O25" s="474">
        <v>2020</v>
      </c>
      <c r="P25" s="474">
        <v>2021</v>
      </c>
      <c r="Q25" s="476">
        <v>2022</v>
      </c>
      <c r="R25" s="476">
        <v>2023</v>
      </c>
      <c r="S25" s="478">
        <v>2024</v>
      </c>
      <c r="T25" s="445" t="s">
        <v>57</v>
      </c>
    </row>
    <row r="26" spans="1:34" ht="31.5" customHeight="1" thickBot="1">
      <c r="A26" s="481"/>
      <c r="B26" s="483"/>
      <c r="C26" s="477"/>
      <c r="D26" s="477"/>
      <c r="E26" s="477"/>
      <c r="F26" s="477"/>
      <c r="G26" s="477"/>
      <c r="H26" s="477"/>
      <c r="I26" s="477"/>
      <c r="J26" s="477"/>
      <c r="K26" s="485"/>
      <c r="L26" s="487"/>
      <c r="M26" s="477"/>
      <c r="N26" s="477"/>
      <c r="O26" s="475"/>
      <c r="P26" s="475"/>
      <c r="Q26" s="477"/>
      <c r="R26" s="477"/>
      <c r="S26" s="479"/>
      <c r="T26" s="446" t="str">
        <f>T4</f>
        <v>2007/2024</v>
      </c>
    </row>
    <row r="27" spans="1:34" s="128" customFormat="1" ht="3" customHeight="1" thickBot="1">
      <c r="B27" s="128">
        <v>2007</v>
      </c>
      <c r="C27" s="128">
        <v>2008</v>
      </c>
      <c r="D27" s="128">
        <v>2009</v>
      </c>
      <c r="E27" s="128">
        <v>2010</v>
      </c>
      <c r="F27" s="128">
        <v>2011</v>
      </c>
      <c r="O27" s="343"/>
      <c r="P27" s="343"/>
      <c r="R27" s="441"/>
      <c r="S27" s="440"/>
      <c r="T27" s="447"/>
    </row>
    <row r="28" spans="1:34" ht="27.75" customHeight="1">
      <c r="A28" s="146" t="s">
        <v>52</v>
      </c>
      <c r="B28" s="136">
        <v>203692.62899999981</v>
      </c>
      <c r="C28" s="23">
        <v>204985.89900000018</v>
      </c>
      <c r="D28" s="23">
        <v>199789.29300000027</v>
      </c>
      <c r="E28" s="23">
        <v>228223.55300000007</v>
      </c>
      <c r="F28" s="23">
        <v>265930.68799999997</v>
      </c>
      <c r="G28" s="23">
        <v>297441.74100000004</v>
      </c>
      <c r="H28" s="23">
        <v>313195.50799999997</v>
      </c>
      <c r="I28" s="23">
        <v>319331.63400000008</v>
      </c>
      <c r="J28" s="23">
        <v>313646.51399999997</v>
      </c>
      <c r="K28" s="154">
        <v>292708.82400000008</v>
      </c>
      <c r="L28" s="181">
        <v>335676.5479999996</v>
      </c>
      <c r="M28" s="23">
        <v>346139.44199999998</v>
      </c>
      <c r="N28" s="23">
        <v>364472.386</v>
      </c>
      <c r="O28" s="23">
        <v>462235.53400000004</v>
      </c>
      <c r="P28" s="23">
        <v>497984.02100000018</v>
      </c>
      <c r="Q28" s="154">
        <v>520796.79800000024</v>
      </c>
      <c r="R28" s="23">
        <v>520220.65399999992</v>
      </c>
      <c r="S28" s="137">
        <v>557691.90200000012</v>
      </c>
      <c r="T28" s="444"/>
    </row>
    <row r="29" spans="1:34" ht="27.75" customHeight="1" thickBot="1">
      <c r="A29" s="161" t="s">
        <v>53</v>
      </c>
      <c r="B29" s="182"/>
      <c r="C29" s="183">
        <f t="shared" ref="C29:Q29" si="10">(C28-B28)/B28</f>
        <v>6.3491251811589565E-3</v>
      </c>
      <c r="D29" s="183">
        <f t="shared" si="10"/>
        <v>-2.5351041341628616E-2</v>
      </c>
      <c r="E29" s="183">
        <f t="shared" si="10"/>
        <v>0.14232124040801208</v>
      </c>
      <c r="F29" s="183">
        <f t="shared" si="10"/>
        <v>0.16522017339726491</v>
      </c>
      <c r="G29" s="183">
        <f t="shared" si="10"/>
        <v>0.11849348127885141</v>
      </c>
      <c r="H29" s="183">
        <f t="shared" si="10"/>
        <v>5.296421056115299E-2</v>
      </c>
      <c r="I29" s="183">
        <f t="shared" si="10"/>
        <v>1.9591998746035993E-2</v>
      </c>
      <c r="J29" s="183">
        <f t="shared" si="10"/>
        <v>-1.7803184510057374E-2</v>
      </c>
      <c r="K29" s="18">
        <f t="shared" si="10"/>
        <v>-6.6755691727534677E-2</v>
      </c>
      <c r="L29" s="184">
        <f t="shared" si="10"/>
        <v>0.14679340175955716</v>
      </c>
      <c r="M29" s="183">
        <f t="shared" si="10"/>
        <v>3.1169571012153018E-2</v>
      </c>
      <c r="N29" s="183">
        <f t="shared" si="10"/>
        <v>5.2964042161944717E-2</v>
      </c>
      <c r="O29" s="183">
        <f t="shared" si="10"/>
        <v>0.26823197519276548</v>
      </c>
      <c r="P29" s="183">
        <f t="shared" si="10"/>
        <v>7.7338249378292354E-2</v>
      </c>
      <c r="Q29" s="183">
        <f t="shared" si="10"/>
        <v>4.5810259040420201E-2</v>
      </c>
      <c r="R29" s="183">
        <f>(R28-Q28)/Q28</f>
        <v>-1.1062740827379666E-3</v>
      </c>
      <c r="S29" s="185">
        <f t="shared" ref="S29" si="11">(S28-R28)/R28</f>
        <v>7.2029527685765815E-2</v>
      </c>
      <c r="T29" s="47"/>
    </row>
    <row r="30" spans="1:34" ht="27.75" customHeight="1">
      <c r="A30" s="146" t="s">
        <v>54</v>
      </c>
      <c r="B30" s="136">
        <v>575.60500000000002</v>
      </c>
      <c r="C30" s="23">
        <v>741.03499999999963</v>
      </c>
      <c r="D30" s="23">
        <v>1388.8809999999992</v>
      </c>
      <c r="E30" s="23">
        <v>899.43600000000015</v>
      </c>
      <c r="F30" s="23">
        <v>1170.3490000000002</v>
      </c>
      <c r="G30" s="23">
        <v>1022.7370000000001</v>
      </c>
      <c r="H30" s="23">
        <v>1030.066</v>
      </c>
      <c r="I30" s="23">
        <v>1010.02</v>
      </c>
      <c r="J30" s="23">
        <v>1183.202</v>
      </c>
      <c r="K30" s="154">
        <v>1121.55</v>
      </c>
      <c r="L30" s="181">
        <v>1027.2</v>
      </c>
      <c r="M30" s="23">
        <v>1322.664</v>
      </c>
      <c r="N30" s="23">
        <v>1463.875</v>
      </c>
      <c r="O30" s="23">
        <v>1908.0899999999986</v>
      </c>
      <c r="P30" s="23">
        <v>2403.679000000001</v>
      </c>
      <c r="Q30" s="154">
        <v>2765.1600000000003</v>
      </c>
      <c r="R30" s="23">
        <v>2695.7720000000004</v>
      </c>
      <c r="S30" s="137">
        <v>3334.4049999999993</v>
      </c>
      <c r="T30" s="444"/>
    </row>
    <row r="31" spans="1:34" ht="27.75" customHeight="1" thickBot="1">
      <c r="A31" s="162" t="s">
        <v>53</v>
      </c>
      <c r="B31" s="186"/>
      <c r="C31" s="187">
        <f t="shared" ref="C31:S31" si="12">(C30-B30)/B30</f>
        <v>0.28740195099069604</v>
      </c>
      <c r="D31" s="187">
        <f t="shared" si="12"/>
        <v>0.87424480625071677</v>
      </c>
      <c r="E31" s="187">
        <f t="shared" si="12"/>
        <v>-0.35240240164564085</v>
      </c>
      <c r="F31" s="187">
        <f t="shared" si="12"/>
        <v>0.30120319844880566</v>
      </c>
      <c r="G31" s="187">
        <f t="shared" si="12"/>
        <v>-0.12612648022085726</v>
      </c>
      <c r="H31" s="187">
        <f t="shared" si="12"/>
        <v>7.1660651760911652E-3</v>
      </c>
      <c r="I31" s="187">
        <f t="shared" si="12"/>
        <v>-1.9460888913914301E-2</v>
      </c>
      <c r="J31" s="187">
        <f t="shared" si="12"/>
        <v>0.17146393140729888</v>
      </c>
      <c r="K31" s="194">
        <f t="shared" si="12"/>
        <v>-5.2106064729437615E-2</v>
      </c>
      <c r="L31" s="188">
        <f t="shared" si="12"/>
        <v>-8.4124648923364909E-2</v>
      </c>
      <c r="M31" s="187">
        <f t="shared" si="12"/>
        <v>0.28764018691588777</v>
      </c>
      <c r="N31" s="187">
        <f t="shared" si="12"/>
        <v>0.10676256403742751</v>
      </c>
      <c r="O31" s="187">
        <f t="shared" si="12"/>
        <v>0.30345145589616501</v>
      </c>
      <c r="P31" s="187">
        <f t="shared" si="12"/>
        <v>0.25973041103931305</v>
      </c>
      <c r="Q31" s="187">
        <f t="shared" si="12"/>
        <v>0.15038655327936848</v>
      </c>
      <c r="R31" s="187">
        <f t="shared" si="12"/>
        <v>-2.5093665466012785E-2</v>
      </c>
      <c r="S31" s="189">
        <f t="shared" si="12"/>
        <v>0.23690171127231785</v>
      </c>
      <c r="T31" s="99"/>
    </row>
    <row r="32" spans="1:34" ht="27.75" customHeight="1">
      <c r="A32" s="16" t="s">
        <v>55</v>
      </c>
      <c r="B32" s="25">
        <f>(B28-B30)</f>
        <v>203117.0239999998</v>
      </c>
      <c r="C32" s="26">
        <f t="shared" ref="C32:S32" si="13">(C28-C30)</f>
        <v>204244.86400000018</v>
      </c>
      <c r="D32" s="26">
        <f t="shared" si="13"/>
        <v>198400.41200000027</v>
      </c>
      <c r="E32" s="26">
        <f t="shared" si="13"/>
        <v>227324.11700000009</v>
      </c>
      <c r="F32" s="26">
        <f t="shared" si="13"/>
        <v>264760.33899999998</v>
      </c>
      <c r="G32" s="26">
        <f t="shared" si="13"/>
        <v>296419.00400000002</v>
      </c>
      <c r="H32" s="26">
        <f t="shared" si="13"/>
        <v>312165.44199999998</v>
      </c>
      <c r="I32" s="26">
        <f t="shared" si="13"/>
        <v>318321.61400000006</v>
      </c>
      <c r="J32" s="26">
        <f t="shared" si="13"/>
        <v>312463.31199999998</v>
      </c>
      <c r="K32" s="8">
        <f t="shared" si="13"/>
        <v>291587.27400000009</v>
      </c>
      <c r="L32" s="190">
        <f t="shared" si="13"/>
        <v>334649.34799999959</v>
      </c>
      <c r="M32" s="26">
        <f t="shared" si="13"/>
        <v>344816.77799999999</v>
      </c>
      <c r="N32" s="26">
        <f t="shared" si="13"/>
        <v>363008.511</v>
      </c>
      <c r="O32" s="26">
        <f t="shared" si="13"/>
        <v>460327.44400000002</v>
      </c>
      <c r="P32" s="26">
        <f t="shared" si="13"/>
        <v>495580.34200000018</v>
      </c>
      <c r="Q32" s="26">
        <f t="shared" si="13"/>
        <v>518031.63800000027</v>
      </c>
      <c r="R32" s="26">
        <f t="shared" si="13"/>
        <v>517524.88199999993</v>
      </c>
      <c r="S32" s="39">
        <f t="shared" si="13"/>
        <v>554357.49700000009</v>
      </c>
      <c r="T32" s="47"/>
    </row>
    <row r="33" spans="1:20" ht="27.75" customHeight="1" thickBot="1">
      <c r="A33" s="162" t="s">
        <v>53</v>
      </c>
      <c r="B33" s="186"/>
      <c r="C33" s="187">
        <f t="shared" ref="C33:S33" si="14">(C32-B32)/B32</f>
        <v>5.5526611102788507E-3</v>
      </c>
      <c r="D33" s="187">
        <f t="shared" si="14"/>
        <v>-2.8614927619427914E-2</v>
      </c>
      <c r="E33" s="187">
        <f t="shared" si="14"/>
        <v>0.14578450068944299</v>
      </c>
      <c r="F33" s="187">
        <f t="shared" si="14"/>
        <v>0.16468213973091064</v>
      </c>
      <c r="G33" s="187">
        <f t="shared" si="14"/>
        <v>0.11957480157177182</v>
      </c>
      <c r="H33" s="187">
        <f t="shared" si="14"/>
        <v>5.3122228290059179E-2</v>
      </c>
      <c r="I33" s="187">
        <f t="shared" si="14"/>
        <v>1.972086327223908E-2</v>
      </c>
      <c r="J33" s="187">
        <f t="shared" si="14"/>
        <v>-1.840372045864307E-2</v>
      </c>
      <c r="K33" s="194">
        <f t="shared" si="14"/>
        <v>-6.6811165337708145E-2</v>
      </c>
      <c r="L33" s="188">
        <f t="shared" si="14"/>
        <v>0.14768159600819714</v>
      </c>
      <c r="M33" s="187">
        <f t="shared" si="14"/>
        <v>3.038233918806384E-2</v>
      </c>
      <c r="N33" s="187">
        <f t="shared" si="14"/>
        <v>5.2757679326149283E-2</v>
      </c>
      <c r="O33" s="187">
        <f t="shared" si="14"/>
        <v>0.26808994844751732</v>
      </c>
      <c r="P33" s="187">
        <f t="shared" si="14"/>
        <v>7.6582220894047232E-2</v>
      </c>
      <c r="Q33" s="187">
        <f t="shared" si="14"/>
        <v>4.5303039885306998E-2</v>
      </c>
      <c r="R33" s="187">
        <f t="shared" si="14"/>
        <v>-9.782336884998188E-4</v>
      </c>
      <c r="S33" s="189">
        <f t="shared" si="14"/>
        <v>7.1170713295288804E-2</v>
      </c>
      <c r="T33" s="99"/>
    </row>
    <row r="34" spans="1:20" ht="27.75" hidden="1" customHeight="1" thickBot="1">
      <c r="A34" s="126" t="s">
        <v>56</v>
      </c>
      <c r="B34" s="191">
        <f>(B28/B30)</f>
        <v>353.87571164253228</v>
      </c>
      <c r="C34" s="192">
        <f>(C28/C30)</f>
        <v>276.62107592758815</v>
      </c>
      <c r="D34" s="192">
        <f>(D28/D30)</f>
        <v>143.84910802293385</v>
      </c>
      <c r="E34" s="192">
        <f>(E28/E30)</f>
        <v>253.74073641704362</v>
      </c>
      <c r="F34" s="193">
        <f>(F28/F30)</f>
        <v>227.22340771855227</v>
      </c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27"/>
    </row>
    <row r="36" spans="1:20">
      <c r="A36" s="101" t="s">
        <v>63</v>
      </c>
    </row>
  </sheetData>
  <mergeCells count="57"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  <mergeCell ref="S3:S4"/>
    <mergeCell ref="A14:A15"/>
    <mergeCell ref="B14:B15"/>
    <mergeCell ref="C14:C15"/>
    <mergeCell ref="D14:D15"/>
    <mergeCell ref="E14:E15"/>
    <mergeCell ref="F14:F15"/>
    <mergeCell ref="G14:G15"/>
    <mergeCell ref="M3:M4"/>
    <mergeCell ref="N3:N4"/>
    <mergeCell ref="O3:O4"/>
    <mergeCell ref="P3:P4"/>
    <mergeCell ref="Q3:Q4"/>
    <mergeCell ref="R3:R4"/>
    <mergeCell ref="G3:G4"/>
    <mergeCell ref="H3:H4"/>
    <mergeCell ref="S14:S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N25:N26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O25:O26"/>
    <mergeCell ref="P25:P26"/>
    <mergeCell ref="Q25:Q26"/>
    <mergeCell ref="R25:R26"/>
    <mergeCell ref="S25:S26"/>
  </mergeCells>
  <conditionalFormatting sqref="B12:S12">
    <cfRule type="cellIs" dxfId="9" priority="62" operator="greaterThan">
      <formula>0</formula>
    </cfRule>
    <cfRule type="cellIs" dxfId="8" priority="63" operator="lessThan">
      <formula>0</formula>
    </cfRule>
  </conditionalFormatting>
  <conditionalFormatting sqref="B23:S23">
    <cfRule type="cellIs" dxfId="7" priority="60" operator="greaterThan">
      <formula>0</formula>
    </cfRule>
    <cfRule type="cellIs" dxfId="6" priority="61" operator="lessThan">
      <formula>0</formula>
    </cfRule>
  </conditionalFormatting>
  <conditionalFormatting sqref="B34:S34">
    <cfRule type="cellIs" dxfId="5" priority="56" operator="greaterThan">
      <formula>0</formula>
    </cfRule>
    <cfRule type="cellIs" dxfId="4" priority="57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5" id="{51C06D76-13FF-43C3-81CF-5270B8E2B6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53" id="{B8FDE5E4-16BB-42C3-9559-8A443F5F91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52" id="{AE275893-0AE7-4975-AE4C-9008B0B641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51" id="{ABDA3FE4-0058-4BF5-844B-BE653BE9F3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49" id="{0D824629-FEE1-44BD-8158-B1A63D441E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48" id="{9E59F6A7-0B1E-4F6B-B246-B8122821547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47" id="{FEA19C18-02DA-4229-B555-507803D806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45" id="{6184222D-CD6D-41B7-9378-5FAADB3712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44" id="{52BABD65-5CE0-482D-B98A-B16C63DBD30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43" id="{C3313B0E-DBE4-4C42-B97E-697A9DD1D4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42" id="{A80CC6F2-CDE4-4843-ADEF-4368679903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41" id="{E065880D-BBEF-4AE3-A458-2FEC44A790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37" id="{A6BB1AC8-2559-43B5-AAAF-9202F9C437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36" id="{A1AEC28E-7E35-492A-9077-C87E2BFAD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35" id="{3A9560DF-4324-4556-A2EE-6654155344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34" id="{0CCDF04E-75BF-4214-933B-9A93B975D8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33" id="{053282DE-4505-4D7E-B787-BCC0C5FE4DF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32" id="{0A62E40C-4F2B-401D-9DC8-450D7ECA0A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31" id="{6AAF79FC-B3EB-4459-8968-11D124A9A6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30" id="{AA80B25F-1E77-4223-84EC-0A7114EEA10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29" id="{8DA092B1-0B92-466E-AF0B-A5BE9A0C36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25" id="{6896B0F6-D0B2-4E3D-BCDD-91CC5967B2F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24" id="{771289FC-991A-40F4-BE3B-9EEDE2D8D4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23" id="{F329E4FE-8C05-4C4C-B0D0-03D272A35C8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28" id="{A68079DF-9D4F-4427-AB75-B92D3940ED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27" id="{A2D41F06-7B14-4ED1-ACF4-B3B8719F0D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26" id="{3C3A8753-2054-4DE1-BA6F-1169F23F10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2" id="{225B886F-B5EC-49C8-BE74-F21002FAC2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21" id="{9AA45EE9-C30B-421F-985D-49158CAA2CC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20" id="{FFC77849-E54B-46F8-9C2D-2DE0220456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40" id="{8594705D-95F5-4AFA-8AA5-593BF82BEC9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N7:S7</xm:sqref>
        </x14:conditionalFormatting>
        <x14:conditionalFormatting xmlns:xm="http://schemas.microsoft.com/office/excel/2006/main">
          <x14:cfRule type="iconSet" priority="39" id="{3C0FC90A-CCE0-4E4F-86C2-6DC548ED20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N9:S9</xm:sqref>
        </x14:conditionalFormatting>
        <x14:conditionalFormatting xmlns:xm="http://schemas.microsoft.com/office/excel/2006/main">
          <x14:cfRule type="iconSet" priority="38" id="{7D66862C-7AFB-4A45-89A7-B264BE1591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N11:S11</xm:sqref>
        </x14:conditionalFormatting>
        <x14:conditionalFormatting xmlns:xm="http://schemas.microsoft.com/office/excel/2006/main">
          <x14:cfRule type="iconSet" priority="6" id="{AEF5FE01-99E8-4F72-8A57-0FEEF0D12D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O18:S18</xm:sqref>
        </x14:conditionalFormatting>
        <x14:conditionalFormatting xmlns:xm="http://schemas.microsoft.com/office/excel/2006/main">
          <x14:cfRule type="iconSet" priority="5" id="{0E582121-2E7D-4CF9-89B4-FDF24C85EC5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O20:S20</xm:sqref>
        </x14:conditionalFormatting>
        <x14:conditionalFormatting xmlns:xm="http://schemas.microsoft.com/office/excel/2006/main">
          <x14:cfRule type="iconSet" priority="4" id="{D08A803C-E849-446A-A061-33F56D731E6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O22:S22</xm:sqref>
        </x14:conditionalFormatting>
        <x14:conditionalFormatting xmlns:xm="http://schemas.microsoft.com/office/excel/2006/main">
          <x14:cfRule type="iconSet" priority="3" id="{07A35121-E653-44CD-98D8-AA0101691E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O29:S29</xm:sqref>
        </x14:conditionalFormatting>
        <x14:conditionalFormatting xmlns:xm="http://schemas.microsoft.com/office/excel/2006/main">
          <x14:cfRule type="iconSet" priority="2" id="{BA261CF9-033B-4B3C-AAC2-AE5CAE0F89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O31:S31</xm:sqref>
        </x14:conditionalFormatting>
        <x14:conditionalFormatting xmlns:xm="http://schemas.microsoft.com/office/excel/2006/main">
          <x14:cfRule type="iconSet" priority="1" id="{727E622E-AAC7-4783-B3D7-4804F44974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O33:S33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341B-F98A-4B1A-A86F-1B9EB9D180D3}">
  <sheetPr>
    <pageSetUpPr fitToPage="1"/>
  </sheetPr>
  <dimension ref="A1:BC68"/>
  <sheetViews>
    <sheetView showGridLines="0" zoomScaleNormal="100" workbookViewId="0">
      <selection activeCell="AN68" sqref="AN68"/>
    </sheetView>
  </sheetViews>
  <sheetFormatPr defaultRowHeight="15"/>
  <cols>
    <col min="1" max="1" width="18.7109375" customWidth="1"/>
    <col min="17" max="17" width="9.85546875" customWidth="1"/>
    <col min="18" max="18" width="1.7109375" customWidth="1"/>
    <col min="19" max="19" width="18.7109375" hidden="1" customWidth="1"/>
    <col min="35" max="35" width="10.140625" customWidth="1"/>
    <col min="36" max="36" width="1.7109375" customWidth="1"/>
    <col min="52" max="52" width="9.85546875" customWidth="1"/>
    <col min="55" max="55" width="9.140625" style="128"/>
  </cols>
  <sheetData>
    <row r="1" spans="1:55" ht="15.75">
      <c r="A1" s="10" t="s">
        <v>113</v>
      </c>
    </row>
    <row r="3" spans="1:55" ht="15.75" thickBot="1">
      <c r="N3" s="8"/>
      <c r="O3" s="8"/>
      <c r="P3" s="8"/>
      <c r="Q3" s="125" t="s">
        <v>18</v>
      </c>
      <c r="AI3" s="195">
        <v>1000</v>
      </c>
      <c r="AZ3" s="195" t="s">
        <v>51</v>
      </c>
    </row>
    <row r="4" spans="1:55" ht="20.100000000000001" customHeight="1">
      <c r="A4" s="495" t="s">
        <v>20</v>
      </c>
      <c r="B4" s="497" t="s">
        <v>13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500" t="s">
        <v>170</v>
      </c>
      <c r="S4" s="498" t="s">
        <v>20</v>
      </c>
      <c r="T4" s="491" t="s">
        <v>13</v>
      </c>
      <c r="U4" s="492"/>
      <c r="V4" s="492"/>
      <c r="W4" s="492"/>
      <c r="X4" s="492"/>
      <c r="Y4" s="492"/>
      <c r="Z4" s="492"/>
      <c r="AA4" s="492"/>
      <c r="AB4" s="492"/>
      <c r="AC4" s="492"/>
      <c r="AD4" s="492"/>
      <c r="AE4" s="492"/>
      <c r="AF4" s="492"/>
      <c r="AG4" s="492"/>
      <c r="AH4" s="492"/>
      <c r="AI4" s="493" t="s">
        <v>170</v>
      </c>
      <c r="AK4" s="491" t="s">
        <v>13</v>
      </c>
      <c r="AL4" s="492"/>
      <c r="AM4" s="492"/>
      <c r="AN4" s="492"/>
      <c r="AO4" s="492"/>
      <c r="AP4" s="492"/>
      <c r="AQ4" s="492"/>
      <c r="AR4" s="492"/>
      <c r="AS4" s="492"/>
      <c r="AT4" s="492"/>
      <c r="AU4" s="492"/>
      <c r="AV4" s="492"/>
      <c r="AW4" s="492"/>
      <c r="AX4" s="492"/>
      <c r="AY4" s="492"/>
      <c r="AZ4" s="493" t="s">
        <v>170</v>
      </c>
    </row>
    <row r="5" spans="1:55" ht="20.100000000000001" customHeight="1" thickBot="1">
      <c r="A5" s="496"/>
      <c r="B5" s="130">
        <v>2010</v>
      </c>
      <c r="C5" s="20">
        <v>2011</v>
      </c>
      <c r="D5" s="20">
        <v>2012</v>
      </c>
      <c r="E5" s="20">
        <v>2013</v>
      </c>
      <c r="F5" s="20">
        <v>2014</v>
      </c>
      <c r="G5" s="20">
        <v>2015</v>
      </c>
      <c r="H5" s="20">
        <v>2016</v>
      </c>
      <c r="I5" s="20">
        <v>2017</v>
      </c>
      <c r="J5" s="20">
        <v>2018</v>
      </c>
      <c r="K5" s="20">
        <v>2019</v>
      </c>
      <c r="L5" s="20">
        <v>2020</v>
      </c>
      <c r="M5" s="20">
        <v>2021</v>
      </c>
      <c r="N5" s="20">
        <v>2022</v>
      </c>
      <c r="O5" s="20">
        <v>2023</v>
      </c>
      <c r="P5" s="20">
        <v>2024</v>
      </c>
      <c r="Q5" s="501"/>
      <c r="S5" s="499"/>
      <c r="T5" s="134">
        <v>2010</v>
      </c>
      <c r="U5" s="20">
        <v>2011</v>
      </c>
      <c r="V5" s="20">
        <v>2012</v>
      </c>
      <c r="W5" s="20">
        <v>2013</v>
      </c>
      <c r="X5" s="20">
        <v>2014</v>
      </c>
      <c r="Y5" s="20">
        <v>2015</v>
      </c>
      <c r="Z5" s="20">
        <v>2016</v>
      </c>
      <c r="AA5" s="20">
        <v>2017</v>
      </c>
      <c r="AB5" s="20">
        <v>2018</v>
      </c>
      <c r="AC5" s="20">
        <v>2019</v>
      </c>
      <c r="AD5" s="20">
        <v>2020</v>
      </c>
      <c r="AE5" s="20">
        <v>2021</v>
      </c>
      <c r="AF5" s="20">
        <v>2022</v>
      </c>
      <c r="AG5" s="20">
        <v>2023</v>
      </c>
      <c r="AH5" s="20">
        <v>2024</v>
      </c>
      <c r="AI5" s="494"/>
      <c r="AK5" s="134">
        <v>2010</v>
      </c>
      <c r="AL5" s="20">
        <v>2011</v>
      </c>
      <c r="AM5" s="20">
        <v>2012</v>
      </c>
      <c r="AN5" s="20">
        <v>2013</v>
      </c>
      <c r="AO5" s="20">
        <v>2014</v>
      </c>
      <c r="AP5" s="20">
        <v>2015</v>
      </c>
      <c r="AQ5" s="20">
        <v>2016</v>
      </c>
      <c r="AR5" s="20">
        <v>2017</v>
      </c>
      <c r="AS5" s="22">
        <v>2018</v>
      </c>
      <c r="AT5" s="20">
        <v>2019</v>
      </c>
      <c r="AU5" s="581">
        <v>2020</v>
      </c>
      <c r="AV5" s="170">
        <v>2021</v>
      </c>
      <c r="AW5" s="20">
        <v>2022</v>
      </c>
      <c r="AX5" s="22">
        <v>2023</v>
      </c>
      <c r="AY5" s="20">
        <v>2024</v>
      </c>
      <c r="AZ5" s="494"/>
      <c r="BC5" s="196"/>
    </row>
    <row r="6" spans="1:55" ht="3" customHeight="1" thickBot="1">
      <c r="A6" s="197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8"/>
      <c r="S6" s="197"/>
      <c r="T6" s="199">
        <v>2010</v>
      </c>
      <c r="U6" s="199">
        <v>2011</v>
      </c>
      <c r="V6" s="199">
        <v>2012</v>
      </c>
      <c r="W6" s="199"/>
      <c r="X6" s="199"/>
      <c r="Y6" s="199"/>
      <c r="Z6" s="199"/>
      <c r="AA6" s="199"/>
      <c r="AB6" s="196"/>
      <c r="AC6" s="196"/>
      <c r="AD6" s="196"/>
      <c r="AE6" s="196"/>
      <c r="AF6" s="196"/>
      <c r="AG6" s="196"/>
      <c r="AH6" s="196"/>
      <c r="AI6" s="448"/>
      <c r="AK6" s="199"/>
      <c r="AL6" s="199"/>
      <c r="AM6" s="199"/>
      <c r="AN6" s="199"/>
      <c r="AO6" s="199"/>
      <c r="AP6" s="199"/>
      <c r="AQ6" s="199"/>
      <c r="AR6" s="199"/>
      <c r="AS6" s="196"/>
      <c r="AT6" s="196"/>
      <c r="AU6" s="196"/>
      <c r="AV6" s="196"/>
      <c r="AW6" s="196"/>
      <c r="AX6" s="196"/>
      <c r="AY6" s="196"/>
      <c r="AZ6" s="198"/>
    </row>
    <row r="7" spans="1:55" ht="20.100000000000001" customHeight="1">
      <c r="A7" s="153" t="s">
        <v>1</v>
      </c>
      <c r="B7" s="136">
        <v>162618.44999999995</v>
      </c>
      <c r="C7" s="23">
        <v>156534.06999999998</v>
      </c>
      <c r="D7" s="23">
        <v>239190.1999999999</v>
      </c>
      <c r="E7" s="23">
        <v>213768.74999999997</v>
      </c>
      <c r="F7" s="23">
        <v>196345.2</v>
      </c>
      <c r="G7" s="23">
        <v>183217.2099999999</v>
      </c>
      <c r="H7" s="23">
        <v>164354.55999999982</v>
      </c>
      <c r="I7" s="23">
        <v>192935.97999999986</v>
      </c>
      <c r="J7" s="23">
        <v>211445.75</v>
      </c>
      <c r="K7" s="23">
        <v>219278.33000000005</v>
      </c>
      <c r="L7" s="23">
        <v>238978.52999999991</v>
      </c>
      <c r="M7" s="23">
        <v>227977.60999999967</v>
      </c>
      <c r="N7" s="23">
        <v>227139.86999999991</v>
      </c>
      <c r="O7" s="23">
        <v>233829.62999999977</v>
      </c>
      <c r="P7" s="23">
        <v>221549.67999999979</v>
      </c>
      <c r="Q7" s="24">
        <f>(P7-O7)/O7</f>
        <v>-5.2516654967978159E-2</v>
      </c>
      <c r="S7" s="122" t="s">
        <v>1</v>
      </c>
      <c r="T7" s="136">
        <v>37448.925000000003</v>
      </c>
      <c r="U7" s="23">
        <v>38839.965999999986</v>
      </c>
      <c r="V7" s="23">
        <v>43280.928999999975</v>
      </c>
      <c r="W7" s="23">
        <v>45616.113000000012</v>
      </c>
      <c r="X7" s="23">
        <v>47446.346999999972</v>
      </c>
      <c r="Y7" s="23">
        <v>44866.651000000042</v>
      </c>
      <c r="Z7" s="23">
        <v>44731.008000000016</v>
      </c>
      <c r="AA7" s="23">
        <v>48635.341000000037</v>
      </c>
      <c r="AB7" s="23">
        <v>54050.858</v>
      </c>
      <c r="AC7" s="23">
        <v>57478.924000000043</v>
      </c>
      <c r="AD7" s="23">
        <v>63485.803999999982</v>
      </c>
      <c r="AE7" s="23">
        <v>59844.614000000096</v>
      </c>
      <c r="AF7" s="23">
        <v>63073.409999999996</v>
      </c>
      <c r="AG7" s="23">
        <v>62328.526000000005</v>
      </c>
      <c r="AH7" s="23">
        <v>66227.470000000059</v>
      </c>
      <c r="AI7" s="24">
        <f>(AH7-AG7)/AG7</f>
        <v>6.2554728151281061E-2</v>
      </c>
      <c r="AK7" s="155">
        <f t="shared" ref="AK7:AK22" si="0">(T7/B7)*10</f>
        <v>2.3028706152346192</v>
      </c>
      <c r="AL7" s="152">
        <f t="shared" ref="AL7:AL22" si="1">(U7/C7)*10</f>
        <v>2.4812467982209876</v>
      </c>
      <c r="AM7" s="152">
        <f t="shared" ref="AM7:AM22" si="2">(V7/D7)*10</f>
        <v>1.8094775204000828</v>
      </c>
      <c r="AN7" s="152">
        <f t="shared" ref="AN7:AN22" si="3">(W7/E7)*10</f>
        <v>2.1338999736865198</v>
      </c>
      <c r="AO7" s="152">
        <f t="shared" ref="AO7:AO22" si="4">(X7/F7)*10</f>
        <v>2.4164760330275441</v>
      </c>
      <c r="AP7" s="152">
        <f t="shared" ref="AP7:AP22" si="5">(Y7/G7)*10</f>
        <v>2.4488229571883595</v>
      </c>
      <c r="AQ7" s="152">
        <f t="shared" ref="AQ7:AQ22" si="6">(Z7/H7)*10</f>
        <v>2.7216164857245251</v>
      </c>
      <c r="AR7" s="152">
        <f t="shared" ref="AR7:AR22" si="7">(AA7/I7)*10</f>
        <v>2.5208020297717444</v>
      </c>
      <c r="AS7" s="152">
        <f t="shared" ref="AS7:AS22" si="8">(AB7/J7)*10</f>
        <v>2.5562518045408811</v>
      </c>
      <c r="AT7" s="152">
        <f t="shared" ref="AT7:AT22" si="9">(AC7/K7)*10</f>
        <v>2.6212769861937577</v>
      </c>
      <c r="AU7" s="152">
        <f t="shared" ref="AU7:AU22" si="10">(AD7/L7)*10</f>
        <v>2.6565484355435616</v>
      </c>
      <c r="AV7" s="152">
        <f t="shared" ref="AV7:AV22" si="11">(AE7/M7)*10</f>
        <v>2.6250215536517025</v>
      </c>
      <c r="AW7" s="152">
        <f t="shared" ref="AW7:AW22" si="12">(AF7/N7)*10</f>
        <v>2.7768533106935394</v>
      </c>
      <c r="AX7" s="152">
        <f t="shared" ref="AX7:AX22" si="13">(AG7/O7)*10</f>
        <v>2.6655529498122226</v>
      </c>
      <c r="AY7" s="152">
        <f t="shared" ref="AY7:AY22" si="14">(AH7/P7)*10</f>
        <v>2.9892830357507227</v>
      </c>
      <c r="AZ7" s="24">
        <f>(AY7-AX7)/AX7</f>
        <v>0.12144950486213588</v>
      </c>
      <c r="BC7"/>
    </row>
    <row r="8" spans="1:55" ht="20.100000000000001" customHeight="1">
      <c r="A8" s="156" t="s">
        <v>2</v>
      </c>
      <c r="B8" s="17">
        <v>161664.07999999981</v>
      </c>
      <c r="C8" s="26">
        <v>214997.14</v>
      </c>
      <c r="D8" s="26">
        <v>230196.23999999993</v>
      </c>
      <c r="E8" s="26">
        <v>260171.31000000006</v>
      </c>
      <c r="F8" s="26">
        <v>219768.14999999994</v>
      </c>
      <c r="G8" s="26">
        <v>191622.89999999979</v>
      </c>
      <c r="H8" s="26">
        <v>187100.07000000012</v>
      </c>
      <c r="I8" s="26">
        <v>187560.18000000008</v>
      </c>
      <c r="J8" s="26">
        <v>245913.44</v>
      </c>
      <c r="K8" s="26">
        <v>226330.75999999989</v>
      </c>
      <c r="L8" s="26">
        <v>217081.86999999988</v>
      </c>
      <c r="M8" s="26">
        <v>235166.11999999968</v>
      </c>
      <c r="N8" s="26">
        <v>245888.12999999983</v>
      </c>
      <c r="O8" s="26">
        <v>225923.72000000012</v>
      </c>
      <c r="P8" s="26">
        <v>259397.19999999949</v>
      </c>
      <c r="Q8" s="27">
        <f t="shared" ref="Q8:Q23" si="15">(P8-O8)/O8</f>
        <v>0.14816275156942066</v>
      </c>
      <c r="S8" s="122" t="s">
        <v>2</v>
      </c>
      <c r="T8" s="17">
        <v>39208.55799999999</v>
      </c>
      <c r="U8" s="26">
        <v>43534.874999999993</v>
      </c>
      <c r="V8" s="26">
        <v>46936.957999999977</v>
      </c>
      <c r="W8" s="26">
        <v>51921.968000000052</v>
      </c>
      <c r="X8" s="26">
        <v>51933.389000000017</v>
      </c>
      <c r="Y8" s="26">
        <v>46937.144999999968</v>
      </c>
      <c r="Z8" s="26">
        <v>48461.340000000011</v>
      </c>
      <c r="AA8" s="26">
        <v>48751.319999999949</v>
      </c>
      <c r="AB8" s="26">
        <v>57358.343000000001</v>
      </c>
      <c r="AC8" s="26">
        <v>60378.147999999928</v>
      </c>
      <c r="AD8" s="26">
        <v>54982.760999999962</v>
      </c>
      <c r="AE8" s="26">
        <v>61551.606000000007</v>
      </c>
      <c r="AF8" s="26">
        <v>68116.977000000028</v>
      </c>
      <c r="AG8" s="26">
        <v>65467.732000000033</v>
      </c>
      <c r="AH8" s="26">
        <v>72469.30000000009</v>
      </c>
      <c r="AI8" s="27">
        <f t="shared" ref="AI8:AI23" si="16">(AH8-AG8)/AG8</f>
        <v>0.10694685436789003</v>
      </c>
      <c r="AK8" s="141">
        <f t="shared" si="0"/>
        <v>2.425310433832923</v>
      </c>
      <c r="AL8" s="142">
        <f t="shared" si="1"/>
        <v>2.0249048429202356</v>
      </c>
      <c r="AM8" s="142">
        <f t="shared" si="2"/>
        <v>2.0389975961379729</v>
      </c>
      <c r="AN8" s="142">
        <f t="shared" si="3"/>
        <v>1.9956838438488873</v>
      </c>
      <c r="AO8" s="142">
        <f t="shared" si="4"/>
        <v>2.3630989749879605</v>
      </c>
      <c r="AP8" s="142">
        <f t="shared" si="5"/>
        <v>2.4494538492006965</v>
      </c>
      <c r="AQ8" s="142">
        <f t="shared" si="6"/>
        <v>2.5901294424956642</v>
      </c>
      <c r="AR8" s="142">
        <f t="shared" si="7"/>
        <v>2.5992361491655602</v>
      </c>
      <c r="AS8" s="142">
        <f t="shared" si="8"/>
        <v>2.332460682100173</v>
      </c>
      <c r="AT8" s="142">
        <f t="shared" si="9"/>
        <v>2.6676951908790461</v>
      </c>
      <c r="AU8" s="142">
        <f t="shared" si="10"/>
        <v>2.5328122058281508</v>
      </c>
      <c r="AV8" s="142">
        <f t="shared" si="11"/>
        <v>2.6173670765159578</v>
      </c>
      <c r="AW8" s="142">
        <f t="shared" si="12"/>
        <v>2.7702425895873901</v>
      </c>
      <c r="AX8" s="142">
        <f t="shared" si="13"/>
        <v>2.8977803658686212</v>
      </c>
      <c r="AY8" s="142">
        <f t="shared" si="14"/>
        <v>2.7937579896776157</v>
      </c>
      <c r="AZ8" s="27">
        <f t="shared" ref="AZ8:AZ23" si="17">(AY8-AX8)/AX8</f>
        <v>-3.5897260336300328E-2</v>
      </c>
      <c r="BC8"/>
    </row>
    <row r="9" spans="1:55" ht="20.100000000000001" customHeight="1">
      <c r="A9" s="156" t="s">
        <v>3</v>
      </c>
      <c r="B9" s="17">
        <v>247651.7600000001</v>
      </c>
      <c r="C9" s="26">
        <v>229392.75000000003</v>
      </c>
      <c r="D9" s="26">
        <v>306569.51000000007</v>
      </c>
      <c r="E9" s="26">
        <v>231638.53999999992</v>
      </c>
      <c r="F9" s="26">
        <v>216803.50000000012</v>
      </c>
      <c r="G9" s="26">
        <v>258485.74000000011</v>
      </c>
      <c r="H9" s="26">
        <v>249519.08999999994</v>
      </c>
      <c r="I9" s="26">
        <v>240693.52999999991</v>
      </c>
      <c r="J9" s="26">
        <v>242853</v>
      </c>
      <c r="K9" s="26">
        <v>231554.96000000011</v>
      </c>
      <c r="L9" s="26">
        <v>255533.76999999979</v>
      </c>
      <c r="M9" s="26">
        <v>314789.03000000014</v>
      </c>
      <c r="N9" s="26">
        <v>282540.75999999983</v>
      </c>
      <c r="O9" s="26">
        <v>287648.47999999975</v>
      </c>
      <c r="P9" s="26">
        <v>282200.90000000014</v>
      </c>
      <c r="Q9" s="27">
        <f t="shared" si="15"/>
        <v>-1.8938323609426384E-2</v>
      </c>
      <c r="S9" s="122" t="s">
        <v>3</v>
      </c>
      <c r="T9" s="17">
        <v>51168.47700000005</v>
      </c>
      <c r="U9" s="26">
        <v>49454.935999999994</v>
      </c>
      <c r="V9" s="26">
        <v>57419.120999999985</v>
      </c>
      <c r="W9" s="26">
        <v>50259.945</v>
      </c>
      <c r="X9" s="26">
        <v>50881.621999999916</v>
      </c>
      <c r="Y9" s="26">
        <v>62257.105999999985</v>
      </c>
      <c r="Z9" s="26">
        <v>56423.886000000035</v>
      </c>
      <c r="AA9" s="26">
        <v>66075.244999999908</v>
      </c>
      <c r="AB9" s="26">
        <v>64577.565999999999</v>
      </c>
      <c r="AC9" s="26">
        <v>61804.521999999954</v>
      </c>
      <c r="AD9" s="26">
        <v>66953.59299999995</v>
      </c>
      <c r="AE9" s="26">
        <v>87119.218000000081</v>
      </c>
      <c r="AF9" s="26">
        <v>80072.687000000005</v>
      </c>
      <c r="AG9" s="26">
        <v>82246.040000000023</v>
      </c>
      <c r="AH9" s="26">
        <v>78377.244000000195</v>
      </c>
      <c r="AI9" s="27">
        <f t="shared" si="16"/>
        <v>-4.7039298183837501E-2</v>
      </c>
      <c r="AK9" s="141">
        <f t="shared" si="0"/>
        <v>2.0661463096406028</v>
      </c>
      <c r="AL9" s="142">
        <f t="shared" si="1"/>
        <v>2.1559066709824086</v>
      </c>
      <c r="AM9" s="142">
        <f t="shared" si="2"/>
        <v>1.8729560222737081</v>
      </c>
      <c r="AN9" s="142">
        <f t="shared" si="3"/>
        <v>2.1697574591861963</v>
      </c>
      <c r="AO9" s="142">
        <f t="shared" si="4"/>
        <v>2.3469003959806871</v>
      </c>
      <c r="AP9" s="142">
        <f t="shared" si="5"/>
        <v>2.4085315499415931</v>
      </c>
      <c r="AQ9" s="142">
        <f t="shared" si="6"/>
        <v>2.2613053774763308</v>
      </c>
      <c r="AR9" s="142">
        <f t="shared" si="7"/>
        <v>2.7452023741560456</v>
      </c>
      <c r="AS9" s="142">
        <f t="shared" si="8"/>
        <v>2.6591216085450871</v>
      </c>
      <c r="AT9" s="142">
        <f t="shared" si="9"/>
        <v>2.6691081028883996</v>
      </c>
      <c r="AU9" s="142">
        <f t="shared" si="10"/>
        <v>2.6201465661466194</v>
      </c>
      <c r="AV9" s="142">
        <f t="shared" si="11"/>
        <v>2.7675430112669441</v>
      </c>
      <c r="AW9" s="142">
        <f t="shared" si="12"/>
        <v>2.8340224964355603</v>
      </c>
      <c r="AX9" s="142">
        <f t="shared" si="13"/>
        <v>2.8592551575450735</v>
      </c>
      <c r="AY9" s="142">
        <f t="shared" si="14"/>
        <v>2.7773562734916917</v>
      </c>
      <c r="AZ9" s="27">
        <f t="shared" si="17"/>
        <v>-2.8643433181283262E-2</v>
      </c>
      <c r="BC9"/>
    </row>
    <row r="10" spans="1:55" ht="20.100000000000001" customHeight="1">
      <c r="A10" s="156" t="s">
        <v>4</v>
      </c>
      <c r="B10" s="17">
        <v>215335.86</v>
      </c>
      <c r="C10" s="26">
        <v>234500.52</v>
      </c>
      <c r="D10" s="26">
        <v>245047.83999999971</v>
      </c>
      <c r="E10" s="26">
        <v>295201.40999999992</v>
      </c>
      <c r="F10" s="26">
        <v>217619.5400000001</v>
      </c>
      <c r="G10" s="26">
        <v>264598.62000000005</v>
      </c>
      <c r="H10" s="26">
        <v>251369.34000000005</v>
      </c>
      <c r="I10" s="26">
        <v>225265.57000000021</v>
      </c>
      <c r="J10" s="26">
        <v>280278.36</v>
      </c>
      <c r="K10" s="26">
        <v>242604.24999999974</v>
      </c>
      <c r="L10" s="26">
        <v>221930.11999999973</v>
      </c>
      <c r="M10" s="26">
        <v>289475</v>
      </c>
      <c r="N10" s="26">
        <v>262360.58</v>
      </c>
      <c r="O10" s="26">
        <v>242301.33000000013</v>
      </c>
      <c r="P10" s="26">
        <v>321597.08000000007</v>
      </c>
      <c r="Q10" s="27">
        <f t="shared" si="15"/>
        <v>0.32726089452336021</v>
      </c>
      <c r="S10" s="122" t="s">
        <v>4</v>
      </c>
      <c r="T10" s="17">
        <v>46025.074999999961</v>
      </c>
      <c r="U10" s="26">
        <v>44904.889000000003</v>
      </c>
      <c r="V10" s="26">
        <v>48943.746000000036</v>
      </c>
      <c r="W10" s="26">
        <v>56740.441000000035</v>
      </c>
      <c r="X10" s="26">
        <v>53780.95900000001</v>
      </c>
      <c r="Y10" s="26">
        <v>62171.204999999944</v>
      </c>
      <c r="Z10" s="26">
        <v>54315.156000000032</v>
      </c>
      <c r="AA10" s="26">
        <v>53392.404000000024</v>
      </c>
      <c r="AB10" s="26">
        <v>64781.760000000002</v>
      </c>
      <c r="AC10" s="26">
        <v>61456.496999999916</v>
      </c>
      <c r="AD10" s="26">
        <v>59545.284999999967</v>
      </c>
      <c r="AE10" s="26">
        <v>77717.85199999997</v>
      </c>
      <c r="AF10" s="26">
        <v>72456.435999999929</v>
      </c>
      <c r="AG10" s="26">
        <v>68969.697000000073</v>
      </c>
      <c r="AH10" s="26">
        <v>85848.440999999832</v>
      </c>
      <c r="AI10" s="27">
        <f t="shared" si="16"/>
        <v>0.24472695595574012</v>
      </c>
      <c r="AK10" s="141">
        <f t="shared" si="0"/>
        <v>2.1373623046342565</v>
      </c>
      <c r="AL10" s="142">
        <f t="shared" si="1"/>
        <v>1.914916393362369</v>
      </c>
      <c r="AM10" s="142">
        <f t="shared" si="2"/>
        <v>1.9973139122548518</v>
      </c>
      <c r="AN10" s="142">
        <f t="shared" si="3"/>
        <v>1.9220924791653282</v>
      </c>
      <c r="AO10" s="142">
        <f t="shared" si="4"/>
        <v>2.4713295046942929</v>
      </c>
      <c r="AP10" s="142">
        <f t="shared" si="5"/>
        <v>2.3496420729631899</v>
      </c>
      <c r="AQ10" s="142">
        <f t="shared" si="6"/>
        <v>2.160770919794754</v>
      </c>
      <c r="AR10" s="142">
        <f t="shared" si="7"/>
        <v>2.3701981621070618</v>
      </c>
      <c r="AS10" s="142">
        <f t="shared" si="8"/>
        <v>2.3113364870552262</v>
      </c>
      <c r="AT10" s="142">
        <f t="shared" si="9"/>
        <v>2.5331995214428424</v>
      </c>
      <c r="AU10" s="142">
        <f t="shared" si="10"/>
        <v>2.6830646061021386</v>
      </c>
      <c r="AV10" s="142">
        <f t="shared" si="11"/>
        <v>2.6847863200621807</v>
      </c>
      <c r="AW10" s="142">
        <f t="shared" si="12"/>
        <v>2.7617119919463482</v>
      </c>
      <c r="AX10" s="142">
        <f t="shared" si="13"/>
        <v>2.8464431870844469</v>
      </c>
      <c r="AY10" s="142">
        <f t="shared" si="14"/>
        <v>2.6694409352224158</v>
      </c>
      <c r="AZ10" s="27">
        <f t="shared" si="17"/>
        <v>-6.2183658772873969E-2</v>
      </c>
      <c r="BC10"/>
    </row>
    <row r="11" spans="1:55" ht="20.100000000000001" customHeight="1">
      <c r="A11" s="156" t="s">
        <v>5</v>
      </c>
      <c r="B11" s="17">
        <v>222013.68</v>
      </c>
      <c r="C11" s="26">
        <v>263893.25999999989</v>
      </c>
      <c r="D11" s="26">
        <v>299190.6300000003</v>
      </c>
      <c r="E11" s="26">
        <v>256106.34999999966</v>
      </c>
      <c r="F11" s="26">
        <v>230811.05</v>
      </c>
      <c r="G11" s="26">
        <v>216672.04999999973</v>
      </c>
      <c r="H11" s="26">
        <v>236802.16999999972</v>
      </c>
      <c r="I11" s="26">
        <v>260243.39000000019</v>
      </c>
      <c r="J11" s="26">
        <v>262127.07</v>
      </c>
      <c r="K11" s="26">
        <v>281547.48000000021</v>
      </c>
      <c r="L11" s="26">
        <v>229388.94999999992</v>
      </c>
      <c r="M11" s="26">
        <v>288153.1100000001</v>
      </c>
      <c r="N11" s="26">
        <v>276301.92000000027</v>
      </c>
      <c r="O11" s="26">
        <v>281804.57999999984</v>
      </c>
      <c r="P11" s="26">
        <v>306293.23999999993</v>
      </c>
      <c r="Q11" s="27">
        <f t="shared" si="15"/>
        <v>8.6899439320681393E-2</v>
      </c>
      <c r="S11" s="122" t="s">
        <v>5</v>
      </c>
      <c r="T11" s="17">
        <v>47205.19600000004</v>
      </c>
      <c r="U11" s="26">
        <v>52842.769000000008</v>
      </c>
      <c r="V11" s="26">
        <v>54431.923000000046</v>
      </c>
      <c r="W11" s="26">
        <v>55981.48</v>
      </c>
      <c r="X11" s="26">
        <v>55053.410000000054</v>
      </c>
      <c r="Y11" s="26">
        <v>55267.650999999962</v>
      </c>
      <c r="Z11" s="26">
        <v>56035.015999999938</v>
      </c>
      <c r="AA11" s="26">
        <v>66317.002000000022</v>
      </c>
      <c r="AB11" s="26">
        <v>64324.446000000004</v>
      </c>
      <c r="AC11" s="26">
        <v>68453.83000000006</v>
      </c>
      <c r="AD11" s="26">
        <v>58256.008000000045</v>
      </c>
      <c r="AE11" s="26">
        <v>77143.060999999987</v>
      </c>
      <c r="AF11" s="26">
        <v>76795.082000000068</v>
      </c>
      <c r="AG11" s="26">
        <v>80880.13800000005</v>
      </c>
      <c r="AH11" s="26">
        <v>80938.010999999969</v>
      </c>
      <c r="AI11" s="27">
        <f t="shared" si="16"/>
        <v>7.1554032214830691E-4</v>
      </c>
      <c r="AK11" s="141">
        <f t="shared" si="0"/>
        <v>2.1262291584914967</v>
      </c>
      <c r="AL11" s="142">
        <f t="shared" si="1"/>
        <v>2.002429656596763</v>
      </c>
      <c r="AM11" s="142">
        <f t="shared" si="2"/>
        <v>1.8193057382846511</v>
      </c>
      <c r="AN11" s="142">
        <f t="shared" si="3"/>
        <v>2.185868487837185</v>
      </c>
      <c r="AO11" s="142">
        <f t="shared" si="4"/>
        <v>2.3852155258597914</v>
      </c>
      <c r="AP11" s="142">
        <f t="shared" si="5"/>
        <v>2.5507512851796084</v>
      </c>
      <c r="AQ11" s="142">
        <f t="shared" si="6"/>
        <v>2.366321896458973</v>
      </c>
      <c r="AR11" s="142">
        <f t="shared" si="7"/>
        <v>2.5482684497769559</v>
      </c>
      <c r="AS11" s="142">
        <f t="shared" si="8"/>
        <v>2.4539413651554569</v>
      </c>
      <c r="AT11" s="142">
        <f t="shared" si="9"/>
        <v>2.4313423085868151</v>
      </c>
      <c r="AU11" s="142">
        <f t="shared" si="10"/>
        <v>2.5396170129380713</v>
      </c>
      <c r="AV11" s="142">
        <f t="shared" si="11"/>
        <v>2.6771552456955945</v>
      </c>
      <c r="AW11" s="142">
        <f t="shared" si="12"/>
        <v>2.7793900961672646</v>
      </c>
      <c r="AX11" s="142">
        <f t="shared" si="13"/>
        <v>2.8700789036146994</v>
      </c>
      <c r="AY11" s="142">
        <f t="shared" si="14"/>
        <v>2.6425007290399223</v>
      </c>
      <c r="AZ11" s="27">
        <f t="shared" si="17"/>
        <v>-7.9293351234405271E-2</v>
      </c>
      <c r="BC11"/>
    </row>
    <row r="12" spans="1:55" ht="20.100000000000001" customHeight="1">
      <c r="A12" s="156" t="s">
        <v>6</v>
      </c>
      <c r="B12" s="17">
        <v>215680.73000000007</v>
      </c>
      <c r="C12" s="26">
        <v>298357.37000000005</v>
      </c>
      <c r="D12" s="26">
        <v>243274.90999999974</v>
      </c>
      <c r="E12" s="26">
        <v>242334.35000000021</v>
      </c>
      <c r="F12" s="26">
        <v>229301.40999999997</v>
      </c>
      <c r="G12" s="26">
        <v>227631.27999999985</v>
      </c>
      <c r="H12" s="26">
        <v>210795.03999999986</v>
      </c>
      <c r="I12" s="26">
        <v>279141.12000000017</v>
      </c>
      <c r="J12" s="26">
        <v>254074.62</v>
      </c>
      <c r="K12" s="26">
        <v>214797.02000000022</v>
      </c>
      <c r="L12" s="26">
        <v>270265.60999999958</v>
      </c>
      <c r="M12" s="26">
        <v>280199.61000000039</v>
      </c>
      <c r="N12" s="26">
        <v>254653.79000000015</v>
      </c>
      <c r="O12" s="26">
        <v>308172.17000000016</v>
      </c>
      <c r="P12" s="26">
        <v>276915.72999999928</v>
      </c>
      <c r="Q12" s="27">
        <f t="shared" si="15"/>
        <v>-0.10142525199469134</v>
      </c>
      <c r="S12" s="122" t="s">
        <v>6</v>
      </c>
      <c r="T12" s="17">
        <v>45837.497000000039</v>
      </c>
      <c r="U12" s="26">
        <v>51105.701000000001</v>
      </c>
      <c r="V12" s="26">
        <v>50899.00499999999</v>
      </c>
      <c r="W12" s="26">
        <v>50438.382000000049</v>
      </c>
      <c r="X12" s="26">
        <v>52151.921999999926</v>
      </c>
      <c r="Y12" s="26">
        <v>56091.163000000008</v>
      </c>
      <c r="Z12" s="26">
        <v>52714.073000000055</v>
      </c>
      <c r="AA12" s="26">
        <v>64528.730000000025</v>
      </c>
      <c r="AB12" s="26">
        <v>62742.375</v>
      </c>
      <c r="AC12" s="26">
        <v>55571.388000000043</v>
      </c>
      <c r="AD12" s="26">
        <v>66351.210999999865</v>
      </c>
      <c r="AE12" s="26">
        <v>74866.905999999974</v>
      </c>
      <c r="AF12" s="26">
        <v>70242.043000000034</v>
      </c>
      <c r="AG12" s="26">
        <v>86964.571999999942</v>
      </c>
      <c r="AH12" s="26">
        <v>72516.952000000019</v>
      </c>
      <c r="AI12" s="27">
        <f t="shared" si="16"/>
        <v>-0.16613224980857644</v>
      </c>
      <c r="AK12" s="141">
        <f t="shared" si="0"/>
        <v>2.1252476751168277</v>
      </c>
      <c r="AL12" s="142">
        <f t="shared" si="1"/>
        <v>1.7129022487361378</v>
      </c>
      <c r="AM12" s="142">
        <f t="shared" si="2"/>
        <v>2.0922422702776888</v>
      </c>
      <c r="AN12" s="142">
        <f t="shared" si="3"/>
        <v>2.0813550369561726</v>
      </c>
      <c r="AO12" s="142">
        <f t="shared" si="4"/>
        <v>2.2743829617096525</v>
      </c>
      <c r="AP12" s="142">
        <f t="shared" si="5"/>
        <v>2.4641236916121563</v>
      </c>
      <c r="AQ12" s="142">
        <f t="shared" si="6"/>
        <v>2.5007264402426213</v>
      </c>
      <c r="AR12" s="142">
        <f t="shared" si="7"/>
        <v>2.3116884391665402</v>
      </c>
      <c r="AS12" s="142">
        <f t="shared" si="8"/>
        <v>2.469446771188716</v>
      </c>
      <c r="AT12" s="142">
        <f t="shared" si="9"/>
        <v>2.5871582389737058</v>
      </c>
      <c r="AU12" s="142">
        <f t="shared" si="10"/>
        <v>2.4550371392053902</v>
      </c>
      <c r="AV12" s="142">
        <f t="shared" si="11"/>
        <v>2.6719132835338306</v>
      </c>
      <c r="AW12" s="142">
        <f t="shared" si="12"/>
        <v>2.7583348749688739</v>
      </c>
      <c r="AX12" s="142">
        <f t="shared" si="13"/>
        <v>2.8219476145428675</v>
      </c>
      <c r="AY12" s="142">
        <f t="shared" si="14"/>
        <v>2.6187371876635614</v>
      </c>
      <c r="AZ12" s="27">
        <f t="shared" si="17"/>
        <v>-7.2010701344016423E-2</v>
      </c>
      <c r="BC12"/>
    </row>
    <row r="13" spans="1:55" ht="20.100000000000001" customHeight="1">
      <c r="A13" s="156" t="s">
        <v>7</v>
      </c>
      <c r="B13" s="17">
        <v>248639.30000000008</v>
      </c>
      <c r="C13" s="26">
        <v>301296.24000000011</v>
      </c>
      <c r="D13" s="26">
        <v>302219.03000000003</v>
      </c>
      <c r="E13" s="26">
        <v>271364.13999999984</v>
      </c>
      <c r="F13" s="26">
        <v>280219.00999999989</v>
      </c>
      <c r="G13" s="26">
        <v>268822.42000000004</v>
      </c>
      <c r="H13" s="26">
        <v>250739.99</v>
      </c>
      <c r="I13" s="26">
        <v>253691.20000000013</v>
      </c>
      <c r="J13" s="26">
        <v>257419.71</v>
      </c>
      <c r="K13" s="26">
        <v>275641.55999999971</v>
      </c>
      <c r="L13" s="26">
        <v>333531.0900000002</v>
      </c>
      <c r="M13" s="26">
        <v>285935.8</v>
      </c>
      <c r="N13" s="26">
        <v>296026.53999999975</v>
      </c>
      <c r="O13" s="26">
        <v>298746.17000000022</v>
      </c>
      <c r="P13" s="26">
        <v>333986.91000000073</v>
      </c>
      <c r="Q13" s="27">
        <f t="shared" si="15"/>
        <v>0.11796214826787733</v>
      </c>
      <c r="S13" s="122" t="s">
        <v>7</v>
      </c>
      <c r="T13" s="17">
        <v>54364.509000000027</v>
      </c>
      <c r="U13" s="26">
        <v>59788.318999999996</v>
      </c>
      <c r="V13" s="26">
        <v>62714.63899999993</v>
      </c>
      <c r="W13" s="26">
        <v>65018.055000000037</v>
      </c>
      <c r="X13" s="26">
        <v>69122.01800000004</v>
      </c>
      <c r="Y13" s="26">
        <v>69013.110000000117</v>
      </c>
      <c r="Z13" s="26">
        <v>62444.103999999985</v>
      </c>
      <c r="AA13" s="26">
        <v>64721.649999999972</v>
      </c>
      <c r="AB13" s="26">
        <v>68976.123999999996</v>
      </c>
      <c r="AC13" s="26">
        <v>78608.732000000018</v>
      </c>
      <c r="AD13" s="26">
        <v>87158.587</v>
      </c>
      <c r="AE13" s="26">
        <v>82708.234000000084</v>
      </c>
      <c r="AF13" s="26">
        <v>82133.286000000095</v>
      </c>
      <c r="AG13" s="26">
        <v>86869.535000000062</v>
      </c>
      <c r="AH13" s="26">
        <v>91039.436000000045</v>
      </c>
      <c r="AI13" s="27">
        <f t="shared" si="16"/>
        <v>4.8001880060713813E-2</v>
      </c>
      <c r="AK13" s="141">
        <f t="shared" si="0"/>
        <v>2.1864809384518056</v>
      </c>
      <c r="AL13" s="142">
        <f t="shared" si="1"/>
        <v>1.9843699011975713</v>
      </c>
      <c r="AM13" s="142">
        <f t="shared" si="2"/>
        <v>2.0751386502696381</v>
      </c>
      <c r="AN13" s="142">
        <f t="shared" si="3"/>
        <v>2.3959707793373171</v>
      </c>
      <c r="AO13" s="142">
        <f t="shared" si="4"/>
        <v>2.4667140890976693</v>
      </c>
      <c r="AP13" s="142">
        <f t="shared" si="5"/>
        <v>2.5672378814237335</v>
      </c>
      <c r="AQ13" s="142">
        <f t="shared" si="6"/>
        <v>2.490392697231901</v>
      </c>
      <c r="AR13" s="142">
        <f t="shared" si="7"/>
        <v>2.5511980707253517</v>
      </c>
      <c r="AS13" s="142">
        <f t="shared" si="8"/>
        <v>2.6795199171034727</v>
      </c>
      <c r="AT13" s="142">
        <f t="shared" si="9"/>
        <v>2.8518461439559442</v>
      </c>
      <c r="AU13" s="142">
        <f t="shared" si="10"/>
        <v>2.6132072725214295</v>
      </c>
      <c r="AV13" s="142">
        <f t="shared" si="11"/>
        <v>2.892545599396791</v>
      </c>
      <c r="AW13" s="142">
        <f t="shared" si="12"/>
        <v>2.7745244058184837</v>
      </c>
      <c r="AX13" s="142">
        <f t="shared" si="13"/>
        <v>2.9078041402170944</v>
      </c>
      <c r="AY13" s="142">
        <f t="shared" si="14"/>
        <v>2.7258384467822361</v>
      </c>
      <c r="AZ13" s="27">
        <f t="shared" si="17"/>
        <v>-6.257838721602238E-2</v>
      </c>
      <c r="BC13"/>
    </row>
    <row r="14" spans="1:55" ht="20.100000000000001" customHeight="1">
      <c r="A14" s="156" t="s">
        <v>8</v>
      </c>
      <c r="B14" s="17">
        <v>188089.6999999999</v>
      </c>
      <c r="C14" s="26">
        <v>220263.89</v>
      </c>
      <c r="D14" s="26">
        <v>238438.41000000006</v>
      </c>
      <c r="E14" s="26">
        <v>192903.74999999985</v>
      </c>
      <c r="F14" s="26">
        <v>168311.4199999999</v>
      </c>
      <c r="G14" s="26">
        <v>186814.79000000024</v>
      </c>
      <c r="H14" s="26">
        <v>210170.4499999999</v>
      </c>
      <c r="I14" s="26">
        <v>215685.8899999999</v>
      </c>
      <c r="J14" s="26">
        <v>216097.52</v>
      </c>
      <c r="K14" s="26">
        <v>196206.75000000006</v>
      </c>
      <c r="L14" s="26">
        <v>214684.44000000015</v>
      </c>
      <c r="M14" s="26">
        <v>233437.76999999996</v>
      </c>
      <c r="N14" s="26">
        <v>250505.7099999999</v>
      </c>
      <c r="O14" s="26">
        <v>265322.09000000003</v>
      </c>
      <c r="P14" s="26">
        <v>262177.63000000006</v>
      </c>
      <c r="Q14" s="27">
        <f t="shared" si="15"/>
        <v>-1.1851482098606876E-2</v>
      </c>
      <c r="S14" s="122" t="s">
        <v>8</v>
      </c>
      <c r="T14" s="17">
        <v>39184.329000000012</v>
      </c>
      <c r="U14" s="26">
        <v>43186.20999999997</v>
      </c>
      <c r="V14" s="26">
        <v>48896.256000000016</v>
      </c>
      <c r="W14" s="26">
        <v>49231.409</v>
      </c>
      <c r="X14" s="26">
        <v>41790.908999999992</v>
      </c>
      <c r="Y14" s="26">
        <v>45062.92500000001</v>
      </c>
      <c r="Z14" s="26">
        <v>49976.91399999999</v>
      </c>
      <c r="AA14" s="26">
        <v>51045.44799999996</v>
      </c>
      <c r="AB14" s="26">
        <v>55934.430999999997</v>
      </c>
      <c r="AC14" s="26">
        <v>52837.047999999988</v>
      </c>
      <c r="AD14" s="26">
        <v>57801.853999999985</v>
      </c>
      <c r="AE14" s="26">
        <v>60956.922999999952</v>
      </c>
      <c r="AF14" s="26">
        <v>70221.736000000121</v>
      </c>
      <c r="AG14" s="26">
        <v>68408.922000000079</v>
      </c>
      <c r="AH14" s="26">
        <v>68952.826999999874</v>
      </c>
      <c r="AI14" s="27">
        <f t="shared" si="16"/>
        <v>7.9507903954369359E-3</v>
      </c>
      <c r="AK14" s="141">
        <f t="shared" si="0"/>
        <v>2.0832788291969222</v>
      </c>
      <c r="AL14" s="142">
        <f t="shared" si="1"/>
        <v>1.9606577364996127</v>
      </c>
      <c r="AM14" s="142">
        <f t="shared" si="2"/>
        <v>2.0506870516373601</v>
      </c>
      <c r="AN14" s="142">
        <f t="shared" si="3"/>
        <v>2.5521229628765663</v>
      </c>
      <c r="AO14" s="142">
        <f t="shared" si="4"/>
        <v>2.4829514836248197</v>
      </c>
      <c r="AP14" s="142">
        <f t="shared" si="5"/>
        <v>2.412171166961671</v>
      </c>
      <c r="AQ14" s="142">
        <f t="shared" si="6"/>
        <v>2.3779229668109867</v>
      </c>
      <c r="AR14" s="142">
        <f t="shared" si="7"/>
        <v>2.3666568081945454</v>
      </c>
      <c r="AS14" s="142">
        <f t="shared" si="8"/>
        <v>2.5883883813196928</v>
      </c>
      <c r="AT14" s="142">
        <f t="shared" si="9"/>
        <v>2.692927129163496</v>
      </c>
      <c r="AU14" s="142">
        <f t="shared" si="10"/>
        <v>2.6924100321383304</v>
      </c>
      <c r="AV14" s="142">
        <f t="shared" si="11"/>
        <v>2.6112707896412806</v>
      </c>
      <c r="AW14" s="142">
        <f t="shared" si="12"/>
        <v>2.8031990169006589</v>
      </c>
      <c r="AX14" s="142">
        <f t="shared" si="13"/>
        <v>2.5783349588419147</v>
      </c>
      <c r="AY14" s="142">
        <f t="shared" si="14"/>
        <v>2.6300042074527812</v>
      </c>
      <c r="AZ14" s="27">
        <f t="shared" si="17"/>
        <v>2.0039773511070218E-2</v>
      </c>
      <c r="BC14"/>
    </row>
    <row r="15" spans="1:55" ht="20.100000000000001" customHeight="1">
      <c r="A15" s="156" t="s">
        <v>9</v>
      </c>
      <c r="B15" s="17">
        <v>276286.43999999977</v>
      </c>
      <c r="C15" s="26">
        <v>291231.52999999991</v>
      </c>
      <c r="D15" s="26">
        <v>295760.24000000017</v>
      </c>
      <c r="E15" s="26">
        <v>290599.48999999982</v>
      </c>
      <c r="F15" s="26">
        <v>290227.67999999964</v>
      </c>
      <c r="G15" s="26">
        <v>248925.34999999977</v>
      </c>
      <c r="H15" s="26">
        <v>261926.87000000026</v>
      </c>
      <c r="I15" s="26">
        <v>267823.90999999992</v>
      </c>
      <c r="J15" s="26">
        <v>219687.75</v>
      </c>
      <c r="K15" s="26">
        <v>266084.85000000027</v>
      </c>
      <c r="L15" s="26">
        <v>301265.00000000035</v>
      </c>
      <c r="M15" s="26">
        <v>280354.0799999999</v>
      </c>
      <c r="N15" s="26">
        <v>303137.7899999998</v>
      </c>
      <c r="O15" s="26">
        <v>266427.33999999985</v>
      </c>
      <c r="P15" s="26">
        <v>253800.33999999976</v>
      </c>
      <c r="Q15" s="27">
        <f t="shared" si="15"/>
        <v>-4.7393784736957156E-2</v>
      </c>
      <c r="S15" s="122" t="s">
        <v>9</v>
      </c>
      <c r="T15" s="17">
        <v>64657.764999999978</v>
      </c>
      <c r="U15" s="26">
        <v>67014.460999999996</v>
      </c>
      <c r="V15" s="26">
        <v>62417.526999999995</v>
      </c>
      <c r="W15" s="26">
        <v>71596.117000000057</v>
      </c>
      <c r="X15" s="26">
        <v>76295.819000000003</v>
      </c>
      <c r="Y15" s="26">
        <v>70793.574000000022</v>
      </c>
      <c r="Z15" s="26">
        <v>69809.002000000037</v>
      </c>
      <c r="AA15" s="26">
        <v>71866.597999999954</v>
      </c>
      <c r="AB15" s="26">
        <v>67502.441000000006</v>
      </c>
      <c r="AC15" s="26">
        <v>79059.753999999943</v>
      </c>
      <c r="AD15" s="26">
        <v>84581.715000000026</v>
      </c>
      <c r="AE15" s="26">
        <v>88913.320999999953</v>
      </c>
      <c r="AF15" s="26">
        <v>91382.118000000002</v>
      </c>
      <c r="AG15" s="26">
        <v>78672.270000000033</v>
      </c>
      <c r="AH15" s="26">
        <v>79762.330999999933</v>
      </c>
      <c r="AI15" s="27">
        <f t="shared" si="16"/>
        <v>1.3855720700570852E-2</v>
      </c>
      <c r="AK15" s="141">
        <f t="shared" si="0"/>
        <v>2.3402438787802988</v>
      </c>
      <c r="AL15" s="142">
        <f t="shared" si="1"/>
        <v>2.3010716250400503</v>
      </c>
      <c r="AM15" s="142">
        <f t="shared" si="2"/>
        <v>2.1104096683178226</v>
      </c>
      <c r="AN15" s="142">
        <f t="shared" si="3"/>
        <v>2.4637385633402213</v>
      </c>
      <c r="AO15" s="142">
        <f t="shared" si="4"/>
        <v>2.6288264096656837</v>
      </c>
      <c r="AP15" s="142">
        <f t="shared" si="5"/>
        <v>2.843968041021137</v>
      </c>
      <c r="AQ15" s="142">
        <f t="shared" si="6"/>
        <v>2.6652096442033595</v>
      </c>
      <c r="AR15" s="142">
        <f t="shared" si="7"/>
        <v>2.6833525804324183</v>
      </c>
      <c r="AS15" s="142">
        <f t="shared" si="8"/>
        <v>3.0726538461976149</v>
      </c>
      <c r="AT15" s="142">
        <f t="shared" si="9"/>
        <v>2.9712234274142202</v>
      </c>
      <c r="AU15" s="142">
        <f t="shared" si="10"/>
        <v>2.8075519891125729</v>
      </c>
      <c r="AV15" s="142">
        <f t="shared" si="11"/>
        <v>3.1714652057141453</v>
      </c>
      <c r="AW15" s="142">
        <f t="shared" si="12"/>
        <v>3.0145406153419558</v>
      </c>
      <c r="AX15" s="142">
        <f t="shared" si="13"/>
        <v>2.952860243246811</v>
      </c>
      <c r="AY15" s="142">
        <f t="shared" si="14"/>
        <v>3.1427196275623586</v>
      </c>
      <c r="AZ15" s="27">
        <f t="shared" si="17"/>
        <v>6.429677284922504E-2</v>
      </c>
      <c r="BC15"/>
    </row>
    <row r="16" spans="1:55" ht="20.100000000000001" customHeight="1">
      <c r="A16" s="156" t="s">
        <v>10</v>
      </c>
      <c r="B16" s="17">
        <v>218413.52999999985</v>
      </c>
      <c r="C16" s="26">
        <v>269385.36999999994</v>
      </c>
      <c r="D16" s="26">
        <v>357795.17000000092</v>
      </c>
      <c r="E16" s="26">
        <v>308575.81999999948</v>
      </c>
      <c r="F16" s="26">
        <v>305395.48999999964</v>
      </c>
      <c r="G16" s="26">
        <v>278553.34999999945</v>
      </c>
      <c r="H16" s="26">
        <v>249519.28000000003</v>
      </c>
      <c r="I16" s="26">
        <v>311771.15999999992</v>
      </c>
      <c r="J16" s="26">
        <v>292724.18</v>
      </c>
      <c r="K16" s="26">
        <v>321608.53999999992</v>
      </c>
      <c r="L16" s="26">
        <v>322467.64999999991</v>
      </c>
      <c r="M16" s="26">
        <v>294277.01000000024</v>
      </c>
      <c r="N16" s="26">
        <v>298545.54000000027</v>
      </c>
      <c r="O16" s="26">
        <v>281897.69999999978</v>
      </c>
      <c r="P16" s="26">
        <v>340111.73000000016</v>
      </c>
      <c r="Q16" s="27">
        <f t="shared" si="15"/>
        <v>0.20650764443981071</v>
      </c>
      <c r="S16" s="122" t="s">
        <v>10</v>
      </c>
      <c r="T16" s="17">
        <v>62505.198999999993</v>
      </c>
      <c r="U16" s="26">
        <v>72259.178000000014</v>
      </c>
      <c r="V16" s="26">
        <v>85069.483999999968</v>
      </c>
      <c r="W16" s="26">
        <v>87588.735000000001</v>
      </c>
      <c r="X16" s="26">
        <v>89099.010000000038</v>
      </c>
      <c r="Y16" s="26">
        <v>82030.592000000048</v>
      </c>
      <c r="Z16" s="26">
        <v>76031.939000000013</v>
      </c>
      <c r="AA16" s="26">
        <v>87843.296000000017</v>
      </c>
      <c r="AB16" s="26">
        <v>92024.978000000003</v>
      </c>
      <c r="AC16" s="26">
        <v>97269.096999999994</v>
      </c>
      <c r="AD16" s="26">
        <v>96078.873000000051</v>
      </c>
      <c r="AE16" s="26">
        <v>90636.669000000067</v>
      </c>
      <c r="AF16" s="26">
        <v>94985.397999999841</v>
      </c>
      <c r="AG16" s="26">
        <v>88050.622999999963</v>
      </c>
      <c r="AH16" s="26">
        <v>108964.868</v>
      </c>
      <c r="AI16" s="27">
        <f t="shared" si="16"/>
        <v>0.23752523590889354</v>
      </c>
      <c r="AK16" s="141">
        <f t="shared" si="0"/>
        <v>2.8617823721817981</v>
      </c>
      <c r="AL16" s="142">
        <f t="shared" si="1"/>
        <v>2.6823720233953323</v>
      </c>
      <c r="AM16" s="142">
        <f t="shared" si="2"/>
        <v>2.3776029173339523</v>
      </c>
      <c r="AN16" s="142">
        <f t="shared" si="3"/>
        <v>2.8384834236201706</v>
      </c>
      <c r="AO16" s="142">
        <f t="shared" si="4"/>
        <v>2.9174959328967214</v>
      </c>
      <c r="AP16" s="142">
        <f t="shared" si="5"/>
        <v>2.9448790330469983</v>
      </c>
      <c r="AQ16" s="142">
        <f t="shared" si="6"/>
        <v>3.0471368384839841</v>
      </c>
      <c r="AR16" s="142">
        <f t="shared" si="7"/>
        <v>2.81755682597454</v>
      </c>
      <c r="AS16" s="142">
        <f t="shared" si="8"/>
        <v>3.1437436429064385</v>
      </c>
      <c r="AT16" s="142">
        <f t="shared" si="9"/>
        <v>3.0244562846496557</v>
      </c>
      <c r="AU16" s="142">
        <f t="shared" si="10"/>
        <v>2.9794887332109155</v>
      </c>
      <c r="AV16" s="142">
        <f t="shared" si="11"/>
        <v>3.0799779092495196</v>
      </c>
      <c r="AW16" s="142">
        <f t="shared" si="12"/>
        <v>3.1816049906489896</v>
      </c>
      <c r="AX16" s="142">
        <f t="shared" si="13"/>
        <v>3.1234956156080744</v>
      </c>
      <c r="AY16" s="142">
        <f t="shared" si="14"/>
        <v>3.2037962348431783</v>
      </c>
      <c r="AZ16" s="27">
        <f t="shared" si="17"/>
        <v>2.5708574340185579E-2</v>
      </c>
      <c r="BC16"/>
    </row>
    <row r="17" spans="1:55" ht="20.100000000000001" customHeight="1">
      <c r="A17" s="156" t="s">
        <v>11</v>
      </c>
      <c r="B17" s="17">
        <v>283992.13999999984</v>
      </c>
      <c r="C17" s="26">
        <v>340923.25</v>
      </c>
      <c r="D17" s="26">
        <v>307861.13000000047</v>
      </c>
      <c r="E17" s="26">
        <v>286413.15999999997</v>
      </c>
      <c r="F17" s="26">
        <v>274219.10999999993</v>
      </c>
      <c r="G17" s="26">
        <v>273526.25000000035</v>
      </c>
      <c r="H17" s="26">
        <v>315362.60000000033</v>
      </c>
      <c r="I17" s="26">
        <v>306231.50000000035</v>
      </c>
      <c r="J17" s="26">
        <v>274210.34999999998</v>
      </c>
      <c r="K17" s="26">
        <v>273617.80999999982</v>
      </c>
      <c r="L17" s="26">
        <v>319048.99000000063</v>
      </c>
      <c r="M17" s="26">
        <v>318333.36000000016</v>
      </c>
      <c r="N17" s="26">
        <v>339529.76000000094</v>
      </c>
      <c r="O17" s="26">
        <v>295756.67</v>
      </c>
      <c r="P17" s="26">
        <v>295483.50000000035</v>
      </c>
      <c r="Q17" s="27">
        <f t="shared" si="15"/>
        <v>-9.2363090238889445E-4</v>
      </c>
      <c r="S17" s="122" t="s">
        <v>11</v>
      </c>
      <c r="T17" s="17">
        <v>75798.92399999997</v>
      </c>
      <c r="U17" s="26">
        <v>78510.058999999979</v>
      </c>
      <c r="V17" s="26">
        <v>82860.765000000043</v>
      </c>
      <c r="W17" s="26">
        <v>82287.181999999913</v>
      </c>
      <c r="X17" s="26">
        <v>81224.970999999918</v>
      </c>
      <c r="Y17" s="26">
        <v>82936.982000000047</v>
      </c>
      <c r="Z17" s="26">
        <v>94068.771999999837</v>
      </c>
      <c r="AA17" s="26">
        <v>90812.540999999997</v>
      </c>
      <c r="AB17" s="26">
        <v>85853.54</v>
      </c>
      <c r="AC17" s="26">
        <v>81718.175000000017</v>
      </c>
      <c r="AD17" s="26">
        <v>93299.05299999984</v>
      </c>
      <c r="AE17" s="26">
        <v>97861.879000000015</v>
      </c>
      <c r="AF17" s="26">
        <v>103988.54699999987</v>
      </c>
      <c r="AG17" s="26">
        <v>93005.014999999941</v>
      </c>
      <c r="AH17" s="26">
        <v>91560.633000000089</v>
      </c>
      <c r="AI17" s="27">
        <f t="shared" si="16"/>
        <v>-1.553015178804985E-2</v>
      </c>
      <c r="AK17" s="141">
        <f t="shared" si="0"/>
        <v>2.669050065963094</v>
      </c>
      <c r="AL17" s="142">
        <f t="shared" si="1"/>
        <v>2.3028660849619373</v>
      </c>
      <c r="AM17" s="142">
        <f t="shared" si="2"/>
        <v>2.6914981115024137</v>
      </c>
      <c r="AN17" s="142">
        <f t="shared" si="3"/>
        <v>2.8730237814491453</v>
      </c>
      <c r="AO17" s="142">
        <f t="shared" si="4"/>
        <v>2.9620463358662326</v>
      </c>
      <c r="AP17" s="142">
        <f t="shared" si="5"/>
        <v>3.0321397672069845</v>
      </c>
      <c r="AQ17" s="142">
        <f t="shared" si="6"/>
        <v>2.9828765998250821</v>
      </c>
      <c r="AR17" s="142">
        <f t="shared" si="7"/>
        <v>2.9654866008232301</v>
      </c>
      <c r="AS17" s="142">
        <f t="shared" si="8"/>
        <v>3.1309372530978496</v>
      </c>
      <c r="AT17" s="142">
        <f t="shared" si="9"/>
        <v>2.9865809904698848</v>
      </c>
      <c r="AU17" s="142">
        <f t="shared" si="10"/>
        <v>2.92428611041833</v>
      </c>
      <c r="AV17" s="142">
        <f t="shared" si="11"/>
        <v>3.0741948943082802</v>
      </c>
      <c r="AW17" s="142">
        <f t="shared" si="12"/>
        <v>3.0627226019892806</v>
      </c>
      <c r="AX17" s="142">
        <f t="shared" si="13"/>
        <v>3.1446464081435579</v>
      </c>
      <c r="AY17" s="142">
        <f t="shared" si="14"/>
        <v>3.0986716009523367</v>
      </c>
      <c r="AZ17" s="27">
        <f t="shared" si="17"/>
        <v>-1.4620024391983195E-2</v>
      </c>
      <c r="BC17"/>
    </row>
    <row r="18" spans="1:55" ht="20.100000000000001" customHeight="1" thickBot="1">
      <c r="A18" s="156" t="s">
        <v>12</v>
      </c>
      <c r="B18" s="17">
        <v>226068.2300000001</v>
      </c>
      <c r="C18" s="26">
        <v>257835.04999999996</v>
      </c>
      <c r="D18" s="26">
        <v>297135.57000000012</v>
      </c>
      <c r="E18" s="26">
        <v>191538.02999999988</v>
      </c>
      <c r="F18" s="26">
        <v>207146.76999999993</v>
      </c>
      <c r="G18" s="26">
        <v>199318.66999999981</v>
      </c>
      <c r="H18" s="26">
        <v>191845.38999999996</v>
      </c>
      <c r="I18" s="26">
        <v>240526.04000000004</v>
      </c>
      <c r="J18" s="26">
        <v>195141.51</v>
      </c>
      <c r="K18" s="26">
        <v>213937.46999999983</v>
      </c>
      <c r="L18" s="26">
        <v>227207.97000000003</v>
      </c>
      <c r="M18" s="26">
        <v>239927.22000000009</v>
      </c>
      <c r="N18" s="26">
        <v>216943.64999999976</v>
      </c>
      <c r="O18" s="26">
        <v>202121.92000000004</v>
      </c>
      <c r="P18" s="26">
        <v>215837.9100000005</v>
      </c>
      <c r="Q18" s="27">
        <f t="shared" si="15"/>
        <v>6.7859982727259141E-2</v>
      </c>
      <c r="S18" s="122" t="s">
        <v>12</v>
      </c>
      <c r="T18" s="17">
        <v>50975.751000000069</v>
      </c>
      <c r="U18" s="26">
        <v>55476.897000000012</v>
      </c>
      <c r="V18" s="26">
        <v>59634.482000000025</v>
      </c>
      <c r="W18" s="26">
        <v>54113.734999999979</v>
      </c>
      <c r="X18" s="26">
        <v>57504.426999999996</v>
      </c>
      <c r="Y18" s="26">
        <v>58105.801000000007</v>
      </c>
      <c r="Z18" s="26">
        <v>58962.415000000001</v>
      </c>
      <c r="AA18" s="26">
        <v>64051.424999999981</v>
      </c>
      <c r="AB18" s="26">
        <v>62214.675000000003</v>
      </c>
      <c r="AC18" s="26">
        <v>64766.222999999991</v>
      </c>
      <c r="AD18" s="26">
        <v>67694.932000000001</v>
      </c>
      <c r="AE18" s="26">
        <v>68116.868000000133</v>
      </c>
      <c r="AF18" s="26">
        <v>65495.567999999992</v>
      </c>
      <c r="AG18" s="26">
        <v>62769.229999999981</v>
      </c>
      <c r="AH18" s="26">
        <v>67355.897999999972</v>
      </c>
      <c r="AI18" s="27">
        <f t="shared" si="16"/>
        <v>7.3071917562155725E-2</v>
      </c>
      <c r="AK18" s="141">
        <f t="shared" si="0"/>
        <v>2.2548834482403852</v>
      </c>
      <c r="AL18" s="142">
        <f t="shared" si="1"/>
        <v>2.1516429593261281</v>
      </c>
      <c r="AM18" s="142">
        <f t="shared" si="2"/>
        <v>2.0069789019200899</v>
      </c>
      <c r="AN18" s="142">
        <f t="shared" si="3"/>
        <v>2.825221445579241</v>
      </c>
      <c r="AO18" s="142">
        <f t="shared" si="4"/>
        <v>2.7760233480831014</v>
      </c>
      <c r="AP18" s="142">
        <f t="shared" si="5"/>
        <v>2.9152211882609924</v>
      </c>
      <c r="AQ18" s="142">
        <f t="shared" si="6"/>
        <v>3.0734340293504063</v>
      </c>
      <c r="AR18" s="142">
        <f t="shared" si="7"/>
        <v>2.6629725829269866</v>
      </c>
      <c r="AS18" s="142">
        <f t="shared" si="8"/>
        <v>3.1881825143199927</v>
      </c>
      <c r="AT18" s="142">
        <f t="shared" si="9"/>
        <v>3.0273435971735125</v>
      </c>
      <c r="AU18" s="142">
        <f t="shared" si="10"/>
        <v>2.9794259417924462</v>
      </c>
      <c r="AV18" s="142">
        <f t="shared" si="11"/>
        <v>2.8390637794244484</v>
      </c>
      <c r="AW18" s="142">
        <f t="shared" si="12"/>
        <v>3.0190129095735259</v>
      </c>
      <c r="AX18" s="142">
        <f t="shared" si="13"/>
        <v>3.1055132466582531</v>
      </c>
      <c r="AY18" s="142">
        <f t="shared" si="14"/>
        <v>3.1206704142010926</v>
      </c>
      <c r="AZ18" s="27">
        <f t="shared" si="17"/>
        <v>4.8807286715487775E-3</v>
      </c>
      <c r="BC18" s="129"/>
    </row>
    <row r="19" spans="1:55" ht="20.100000000000001" customHeight="1" thickBot="1">
      <c r="A19" s="201" t="s">
        <v>112</v>
      </c>
      <c r="B19" s="148">
        <f>SUM(B7:B18)</f>
        <v>2666453.899999999</v>
      </c>
      <c r="C19" s="149">
        <f t="shared" ref="C19:P19" si="18">SUM(C7:C18)</f>
        <v>3078610.44</v>
      </c>
      <c r="D19" s="149">
        <f t="shared" si="18"/>
        <v>3362678.8800000013</v>
      </c>
      <c r="E19" s="149">
        <f t="shared" si="18"/>
        <v>3040615.0999999987</v>
      </c>
      <c r="F19" s="149">
        <f t="shared" si="18"/>
        <v>2836168.3299999991</v>
      </c>
      <c r="G19" s="149">
        <f t="shared" si="18"/>
        <v>2798188.63</v>
      </c>
      <c r="H19" s="149">
        <f t="shared" si="18"/>
        <v>2779504.85</v>
      </c>
      <c r="I19" s="149">
        <f t="shared" si="18"/>
        <v>2981569.4700000011</v>
      </c>
      <c r="J19" s="149">
        <f t="shared" si="18"/>
        <v>2951973.26</v>
      </c>
      <c r="K19" s="149">
        <f t="shared" si="18"/>
        <v>2963209.7799999993</v>
      </c>
      <c r="L19" s="149">
        <f t="shared" si="18"/>
        <v>3151383.99</v>
      </c>
      <c r="M19" s="149">
        <f t="shared" si="18"/>
        <v>3288025.7200000007</v>
      </c>
      <c r="N19" s="149">
        <f t="shared" si="18"/>
        <v>3253574.0400000005</v>
      </c>
      <c r="O19" s="149">
        <f t="shared" si="18"/>
        <v>3189951.7999999993</v>
      </c>
      <c r="P19" s="172">
        <f t="shared" si="18"/>
        <v>3369351.85</v>
      </c>
      <c r="Q19" s="28">
        <f t="shared" si="15"/>
        <v>5.6239109945172457E-2</v>
      </c>
      <c r="S19" s="157"/>
      <c r="T19" s="148">
        <f>SUM(T7:T18)</f>
        <v>614380.20500000007</v>
      </c>
      <c r="U19" s="149">
        <f t="shared" ref="U19:AH19" si="19">SUM(U7:U18)</f>
        <v>656918.25999999989</v>
      </c>
      <c r="V19" s="149">
        <f t="shared" si="19"/>
        <v>703504.83499999996</v>
      </c>
      <c r="W19" s="149">
        <f t="shared" si="19"/>
        <v>720793.56200000015</v>
      </c>
      <c r="X19" s="149">
        <f t="shared" si="19"/>
        <v>726284.80299999984</v>
      </c>
      <c r="Y19" s="149">
        <f t="shared" si="19"/>
        <v>735533.90500000014</v>
      </c>
      <c r="Z19" s="149">
        <f t="shared" si="19"/>
        <v>723973.625</v>
      </c>
      <c r="AA19" s="149">
        <f t="shared" si="19"/>
        <v>778040.99999999977</v>
      </c>
      <c r="AB19" s="149">
        <f t="shared" si="19"/>
        <v>800341.53700000013</v>
      </c>
      <c r="AC19" s="149">
        <f t="shared" si="19"/>
        <v>819402.33799999987</v>
      </c>
      <c r="AD19" s="149">
        <f t="shared" si="19"/>
        <v>856189.67599999963</v>
      </c>
      <c r="AE19" s="149">
        <f t="shared" si="19"/>
        <v>927437.15100000042</v>
      </c>
      <c r="AF19" s="149">
        <f t="shared" si="19"/>
        <v>938963.28799999994</v>
      </c>
      <c r="AG19" s="149">
        <f t="shared" si="19"/>
        <v>924632.3</v>
      </c>
      <c r="AH19" s="172">
        <f t="shared" si="19"/>
        <v>964013.41099999996</v>
      </c>
      <c r="AI19" s="28">
        <f t="shared" si="16"/>
        <v>4.2591104593685418E-2</v>
      </c>
      <c r="AK19" s="150">
        <f t="shared" si="0"/>
        <v>2.3041096078953411</v>
      </c>
      <c r="AL19" s="151">
        <f t="shared" si="1"/>
        <v>2.1338141762424474</v>
      </c>
      <c r="AM19" s="151">
        <f t="shared" si="2"/>
        <v>2.0920963913152471</v>
      </c>
      <c r="AN19" s="151">
        <f t="shared" si="3"/>
        <v>2.3705518070998215</v>
      </c>
      <c r="AO19" s="151">
        <f t="shared" si="4"/>
        <v>2.5607958290684389</v>
      </c>
      <c r="AP19" s="151">
        <f t="shared" si="5"/>
        <v>2.6286072965709972</v>
      </c>
      <c r="AQ19" s="151">
        <f t="shared" si="6"/>
        <v>2.6046855971487148</v>
      </c>
      <c r="AR19" s="151">
        <f t="shared" si="7"/>
        <v>2.6095014985513636</v>
      </c>
      <c r="AS19" s="151">
        <f t="shared" si="8"/>
        <v>2.7112086272759806</v>
      </c>
      <c r="AT19" s="151">
        <f t="shared" si="9"/>
        <v>2.7652525431392174</v>
      </c>
      <c r="AU19" s="151">
        <f t="shared" si="10"/>
        <v>2.7168687748521547</v>
      </c>
      <c r="AV19" s="151">
        <f t="shared" si="11"/>
        <v>2.820650536152133</v>
      </c>
      <c r="AW19" s="151">
        <f t="shared" si="12"/>
        <v>2.8859441231587892</v>
      </c>
      <c r="AX19" s="151">
        <f t="shared" si="13"/>
        <v>2.8985776524899225</v>
      </c>
      <c r="AY19" s="152">
        <f t="shared" si="14"/>
        <v>2.8611241981154327</v>
      </c>
      <c r="AZ19" s="28">
        <f t="shared" si="17"/>
        <v>-1.2921321718711479E-2</v>
      </c>
      <c r="BC19" s="129"/>
    </row>
    <row r="20" spans="1:55" ht="20.100000000000001" customHeight="1">
      <c r="A20" s="156" t="s">
        <v>14</v>
      </c>
      <c r="B20" s="17">
        <f>SUM(B7:B9)</f>
        <v>571934.28999999992</v>
      </c>
      <c r="C20" s="26">
        <f>SUM(C7:C9)</f>
        <v>600923.96</v>
      </c>
      <c r="D20" s="26">
        <f>SUM(D7:D9)</f>
        <v>775955.95</v>
      </c>
      <c r="E20" s="26">
        <f t="shared" ref="E20:P20" si="20">SUM(E7:E9)</f>
        <v>705578.6</v>
      </c>
      <c r="F20" s="26">
        <f t="shared" si="20"/>
        <v>632916.85000000009</v>
      </c>
      <c r="G20" s="26">
        <f t="shared" si="20"/>
        <v>633325.84999999986</v>
      </c>
      <c r="H20" s="26">
        <f t="shared" si="20"/>
        <v>600973.71999999986</v>
      </c>
      <c r="I20" s="26">
        <f t="shared" si="20"/>
        <v>621189.68999999983</v>
      </c>
      <c r="J20" s="26">
        <f t="shared" si="20"/>
        <v>700212.19</v>
      </c>
      <c r="K20" s="26">
        <f t="shared" si="20"/>
        <v>677164.05</v>
      </c>
      <c r="L20" s="26">
        <f t="shared" si="20"/>
        <v>711594.16999999958</v>
      </c>
      <c r="M20" s="26">
        <f t="shared" si="20"/>
        <v>777932.75999999954</v>
      </c>
      <c r="N20" s="26">
        <f t="shared" si="20"/>
        <v>755568.75999999954</v>
      </c>
      <c r="O20" s="26">
        <f t="shared" si="20"/>
        <v>747401.82999999961</v>
      </c>
      <c r="P20" s="26">
        <f t="shared" si="20"/>
        <v>763147.77999999945</v>
      </c>
      <c r="Q20" s="27">
        <f t="shared" si="15"/>
        <v>2.1067582882423296E-2</v>
      </c>
      <c r="S20" s="122" t="s">
        <v>14</v>
      </c>
      <c r="T20" s="17">
        <f t="shared" ref="T20:AH20" si="21">SUM(T7:T9)</f>
        <v>127825.96000000005</v>
      </c>
      <c r="U20" s="26">
        <f t="shared" si="21"/>
        <v>131829.77699999997</v>
      </c>
      <c r="V20" s="26">
        <f t="shared" si="21"/>
        <v>147637.00799999994</v>
      </c>
      <c r="W20" s="26">
        <f t="shared" si="21"/>
        <v>147798.02600000007</v>
      </c>
      <c r="X20" s="26">
        <f t="shared" si="21"/>
        <v>150261.35799999989</v>
      </c>
      <c r="Y20" s="26">
        <f t="shared" si="21"/>
        <v>154060.902</v>
      </c>
      <c r="Z20" s="26">
        <f t="shared" si="21"/>
        <v>149616.23400000005</v>
      </c>
      <c r="AA20" s="26">
        <f t="shared" si="21"/>
        <v>163461.9059999999</v>
      </c>
      <c r="AB20" s="26">
        <f t="shared" si="21"/>
        <v>175986.76699999999</v>
      </c>
      <c r="AC20" s="26">
        <f t="shared" si="21"/>
        <v>179661.59399999992</v>
      </c>
      <c r="AD20" s="26">
        <f t="shared" si="21"/>
        <v>185422.15799999988</v>
      </c>
      <c r="AE20" s="26">
        <f t="shared" si="21"/>
        <v>208515.4380000002</v>
      </c>
      <c r="AF20" s="26">
        <f t="shared" si="21"/>
        <v>211263.07400000002</v>
      </c>
      <c r="AG20" s="26">
        <f t="shared" si="21"/>
        <v>210042.29800000007</v>
      </c>
      <c r="AH20" s="26">
        <f t="shared" si="21"/>
        <v>217074.01400000032</v>
      </c>
      <c r="AI20" s="27">
        <f t="shared" si="16"/>
        <v>3.3477618874652788E-2</v>
      </c>
      <c r="AK20" s="155">
        <f t="shared" si="0"/>
        <v>2.2349763291863489</v>
      </c>
      <c r="AL20" s="152">
        <f t="shared" si="1"/>
        <v>2.1937846678638007</v>
      </c>
      <c r="AM20" s="152">
        <f t="shared" si="2"/>
        <v>1.9026467675130263</v>
      </c>
      <c r="AN20" s="152">
        <f t="shared" si="3"/>
        <v>2.094706755562032</v>
      </c>
      <c r="AO20" s="152">
        <f t="shared" si="4"/>
        <v>2.3741089844582248</v>
      </c>
      <c r="AP20" s="152">
        <f t="shared" si="5"/>
        <v>2.4325693006214739</v>
      </c>
      <c r="AQ20" s="152">
        <f t="shared" si="6"/>
        <v>2.4895636701052433</v>
      </c>
      <c r="AR20" s="152">
        <f t="shared" si="7"/>
        <v>2.6314330168615636</v>
      </c>
      <c r="AS20" s="152">
        <f t="shared" si="8"/>
        <v>2.5133348078387496</v>
      </c>
      <c r="AT20" s="152">
        <f t="shared" si="9"/>
        <v>2.6531472543470063</v>
      </c>
      <c r="AU20" s="152">
        <f t="shared" si="10"/>
        <v>2.6057290210795294</v>
      </c>
      <c r="AV20" s="152">
        <f t="shared" si="11"/>
        <v>2.6803786743728382</v>
      </c>
      <c r="AW20" s="152">
        <f t="shared" si="12"/>
        <v>2.7960800549773941</v>
      </c>
      <c r="AX20" s="152">
        <f t="shared" si="13"/>
        <v>2.8102994877601537</v>
      </c>
      <c r="AY20" s="152">
        <f t="shared" si="14"/>
        <v>2.8444558143116194</v>
      </c>
      <c r="AZ20" s="27">
        <f t="shared" si="17"/>
        <v>1.2153980990363689E-2</v>
      </c>
      <c r="BC20" s="129"/>
    </row>
    <row r="21" spans="1:55" ht="20.100000000000001" customHeight="1">
      <c r="A21" s="156" t="s">
        <v>15</v>
      </c>
      <c r="B21" s="17">
        <f>SUM(B10:B12)</f>
        <v>653030.27</v>
      </c>
      <c r="C21" s="26">
        <f>SUM(C10:C12)</f>
        <v>796751.14999999991</v>
      </c>
      <c r="D21" s="26">
        <f>SUM(D10:D12)</f>
        <v>787513.37999999966</v>
      </c>
      <c r="E21" s="26">
        <f t="shared" ref="E21:P21" si="22">SUM(E10:E12)</f>
        <v>793642.10999999975</v>
      </c>
      <c r="F21" s="26">
        <f t="shared" si="22"/>
        <v>677732</v>
      </c>
      <c r="G21" s="26">
        <f t="shared" si="22"/>
        <v>708901.94999999972</v>
      </c>
      <c r="H21" s="26">
        <f t="shared" si="22"/>
        <v>698966.54999999958</v>
      </c>
      <c r="I21" s="26">
        <f t="shared" si="22"/>
        <v>764650.08000000054</v>
      </c>
      <c r="J21" s="26">
        <f t="shared" si="22"/>
        <v>796480.04999999993</v>
      </c>
      <c r="K21" s="26">
        <f t="shared" si="22"/>
        <v>738948.75000000023</v>
      </c>
      <c r="L21" s="26">
        <f t="shared" si="22"/>
        <v>721584.67999999924</v>
      </c>
      <c r="M21" s="26">
        <f t="shared" si="22"/>
        <v>857827.72000000044</v>
      </c>
      <c r="N21" s="26">
        <f t="shared" si="22"/>
        <v>793316.29000000039</v>
      </c>
      <c r="O21" s="26">
        <f t="shared" si="22"/>
        <v>832278.08000000007</v>
      </c>
      <c r="P21" s="26">
        <f t="shared" si="22"/>
        <v>904806.04999999935</v>
      </c>
      <c r="Q21" s="27">
        <f t="shared" si="15"/>
        <v>8.7143914687743865E-2</v>
      </c>
      <c r="S21" s="122" t="s">
        <v>15</v>
      </c>
      <c r="T21" s="17">
        <f t="shared" ref="T21:AH21" si="23">SUM(T10:T12)</f>
        <v>139067.76800000004</v>
      </c>
      <c r="U21" s="26">
        <f t="shared" si="23"/>
        <v>148853.359</v>
      </c>
      <c r="V21" s="26">
        <f t="shared" si="23"/>
        <v>154274.67400000006</v>
      </c>
      <c r="W21" s="26">
        <f t="shared" si="23"/>
        <v>163160.30300000007</v>
      </c>
      <c r="X21" s="26">
        <f t="shared" si="23"/>
        <v>160986.291</v>
      </c>
      <c r="Y21" s="26">
        <f t="shared" si="23"/>
        <v>173530.01899999991</v>
      </c>
      <c r="Z21" s="26">
        <f t="shared" si="23"/>
        <v>163064.24500000002</v>
      </c>
      <c r="AA21" s="26">
        <f t="shared" si="23"/>
        <v>184238.13600000006</v>
      </c>
      <c r="AB21" s="26">
        <f t="shared" si="23"/>
        <v>191848.58100000001</v>
      </c>
      <c r="AC21" s="26">
        <f t="shared" si="23"/>
        <v>185481.71500000003</v>
      </c>
      <c r="AD21" s="26">
        <f t="shared" si="23"/>
        <v>184152.50399999987</v>
      </c>
      <c r="AE21" s="26">
        <f t="shared" si="23"/>
        <v>229727.8189999999</v>
      </c>
      <c r="AF21" s="26">
        <f t="shared" si="23"/>
        <v>219493.56100000002</v>
      </c>
      <c r="AG21" s="26">
        <f t="shared" si="23"/>
        <v>236814.40700000006</v>
      </c>
      <c r="AH21" s="26">
        <f t="shared" si="23"/>
        <v>239303.40399999983</v>
      </c>
      <c r="AI21" s="27">
        <f t="shared" si="16"/>
        <v>1.0510327608572267E-2</v>
      </c>
      <c r="AK21" s="141">
        <f t="shared" si="0"/>
        <v>2.1295761374124362</v>
      </c>
      <c r="AL21" s="142">
        <f t="shared" si="1"/>
        <v>1.8682540841014164</v>
      </c>
      <c r="AM21" s="142">
        <f t="shared" si="2"/>
        <v>1.9590101948490086</v>
      </c>
      <c r="AN21" s="142">
        <f t="shared" si="3"/>
        <v>2.0558423115930697</v>
      </c>
      <c r="AO21" s="142">
        <f t="shared" si="4"/>
        <v>2.3753680068227561</v>
      </c>
      <c r="AP21" s="142">
        <f t="shared" si="5"/>
        <v>2.4478705270877024</v>
      </c>
      <c r="AQ21" s="142">
        <f t="shared" si="6"/>
        <v>2.3329334572591511</v>
      </c>
      <c r="AR21" s="142">
        <f t="shared" si="7"/>
        <v>2.4094437549787471</v>
      </c>
      <c r="AS21" s="142">
        <f t="shared" si="8"/>
        <v>2.4087054157853673</v>
      </c>
      <c r="AT21" s="142">
        <f t="shared" si="9"/>
        <v>2.5100754957634068</v>
      </c>
      <c r="AU21" s="142">
        <f t="shared" si="10"/>
        <v>2.5520567315813865</v>
      </c>
      <c r="AV21" s="142">
        <f t="shared" si="11"/>
        <v>2.6780181339908178</v>
      </c>
      <c r="AW21" s="142">
        <f t="shared" si="12"/>
        <v>2.7667849982004009</v>
      </c>
      <c r="AX21" s="142">
        <f t="shared" si="13"/>
        <v>2.8453759950039781</v>
      </c>
      <c r="AY21" s="142">
        <f t="shared" si="14"/>
        <v>2.6448033144782794</v>
      </c>
      <c r="AZ21" s="27">
        <f t="shared" si="17"/>
        <v>-7.0490747401352916E-2</v>
      </c>
      <c r="BC21" s="129"/>
    </row>
    <row r="22" spans="1:55" ht="20.100000000000001" customHeight="1">
      <c r="A22" s="156" t="s">
        <v>16</v>
      </c>
      <c r="B22" s="17">
        <f>SUM(B13:B15)</f>
        <v>713015.43999999971</v>
      </c>
      <c r="C22" s="26">
        <f>SUM(C13:C15)</f>
        <v>812791.66</v>
      </c>
      <c r="D22" s="26">
        <f>SUM(D13:D15)</f>
        <v>836417.68000000017</v>
      </c>
      <c r="E22" s="26">
        <f t="shared" ref="E22:P22" si="24">SUM(E13:E15)</f>
        <v>754867.37999999942</v>
      </c>
      <c r="F22" s="26">
        <f t="shared" si="24"/>
        <v>738758.1099999994</v>
      </c>
      <c r="G22" s="26">
        <f t="shared" si="24"/>
        <v>704562.56</v>
      </c>
      <c r="H22" s="26">
        <f t="shared" si="24"/>
        <v>722837.31000000017</v>
      </c>
      <c r="I22" s="26">
        <f t="shared" si="24"/>
        <v>737201</v>
      </c>
      <c r="J22" s="26">
        <f t="shared" si="24"/>
        <v>693204.98</v>
      </c>
      <c r="K22" s="26">
        <f t="shared" si="24"/>
        <v>737933.16</v>
      </c>
      <c r="L22" s="26">
        <f t="shared" si="24"/>
        <v>849480.53000000073</v>
      </c>
      <c r="M22" s="26">
        <f t="shared" si="24"/>
        <v>799727.64999999991</v>
      </c>
      <c r="N22" s="26">
        <f t="shared" si="24"/>
        <v>849670.03999999946</v>
      </c>
      <c r="O22" s="26">
        <f t="shared" si="24"/>
        <v>830495.60000000009</v>
      </c>
      <c r="P22" s="26">
        <f t="shared" si="24"/>
        <v>849964.88000000047</v>
      </c>
      <c r="Q22" s="27">
        <f t="shared" si="15"/>
        <v>2.3442965862793704E-2</v>
      </c>
      <c r="S22" s="122" t="s">
        <v>16</v>
      </c>
      <c r="T22" s="17">
        <f t="shared" ref="T22:AH22" si="25">SUM(T13:T15)</f>
        <v>158206.60300000003</v>
      </c>
      <c r="U22" s="26">
        <f t="shared" si="25"/>
        <v>169988.98999999996</v>
      </c>
      <c r="V22" s="26">
        <f t="shared" si="25"/>
        <v>174028.42199999993</v>
      </c>
      <c r="W22" s="26">
        <f t="shared" si="25"/>
        <v>185845.58100000009</v>
      </c>
      <c r="X22" s="26">
        <f t="shared" si="25"/>
        <v>187208.74600000004</v>
      </c>
      <c r="Y22" s="26">
        <f t="shared" si="25"/>
        <v>184869.60900000014</v>
      </c>
      <c r="Z22" s="26">
        <f t="shared" si="25"/>
        <v>182230.02000000002</v>
      </c>
      <c r="AA22" s="26">
        <f t="shared" si="25"/>
        <v>187633.69599999988</v>
      </c>
      <c r="AB22" s="26">
        <f t="shared" si="25"/>
        <v>192412.99599999998</v>
      </c>
      <c r="AC22" s="26">
        <f t="shared" si="25"/>
        <v>210505.53399999993</v>
      </c>
      <c r="AD22" s="26">
        <f t="shared" si="25"/>
        <v>229542.15600000002</v>
      </c>
      <c r="AE22" s="26">
        <f t="shared" si="25"/>
        <v>232578.478</v>
      </c>
      <c r="AF22" s="26">
        <f t="shared" si="25"/>
        <v>243737.14000000025</v>
      </c>
      <c r="AG22" s="26">
        <f t="shared" si="25"/>
        <v>233950.72700000019</v>
      </c>
      <c r="AH22" s="26">
        <f t="shared" si="25"/>
        <v>239754.59399999987</v>
      </c>
      <c r="AI22" s="27">
        <f t="shared" si="16"/>
        <v>2.4808074223251608E-2</v>
      </c>
      <c r="AK22" s="141">
        <f t="shared" si="0"/>
        <v>2.2188383886890319</v>
      </c>
      <c r="AL22" s="142">
        <f t="shared" si="1"/>
        <v>2.0914214351067524</v>
      </c>
      <c r="AM22" s="142">
        <f t="shared" si="2"/>
        <v>2.0806401653298372</v>
      </c>
      <c r="AN22" s="142">
        <f t="shared" si="3"/>
        <v>2.461963331890169</v>
      </c>
      <c r="AO22" s="142">
        <f t="shared" si="4"/>
        <v>2.5341007220888607</v>
      </c>
      <c r="AP22" s="142">
        <f t="shared" si="5"/>
        <v>2.6238920359321978</v>
      </c>
      <c r="AQ22" s="142">
        <f t="shared" si="6"/>
        <v>2.5210378252334538</v>
      </c>
      <c r="AR22" s="142">
        <f t="shared" si="7"/>
        <v>2.5452176000846425</v>
      </c>
      <c r="AS22" s="142">
        <f t="shared" si="8"/>
        <v>2.7757012940097461</v>
      </c>
      <c r="AT22" s="142">
        <f t="shared" si="9"/>
        <v>2.852636870255294</v>
      </c>
      <c r="AU22" s="142">
        <f t="shared" si="10"/>
        <v>2.7021473464494807</v>
      </c>
      <c r="AV22" s="142">
        <f t="shared" si="11"/>
        <v>2.9082210425011565</v>
      </c>
      <c r="AW22" s="142">
        <f t="shared" si="12"/>
        <v>2.8686093250975446</v>
      </c>
      <c r="AX22" s="142">
        <f t="shared" si="13"/>
        <v>2.8170014025360297</v>
      </c>
      <c r="AY22" s="142">
        <f t="shared" si="14"/>
        <v>2.8207588294706918</v>
      </c>
      <c r="AZ22" s="27">
        <f t="shared" si="17"/>
        <v>1.3338392133136398E-3</v>
      </c>
      <c r="BC22" s="129"/>
    </row>
    <row r="23" spans="1:55" ht="20.100000000000001" customHeight="1" thickBot="1">
      <c r="A23" s="158" t="s">
        <v>17</v>
      </c>
      <c r="B23" s="40">
        <f>SUM(B16:B18)</f>
        <v>728473.89999999979</v>
      </c>
      <c r="C23" s="30">
        <f>SUM(C16:C18)</f>
        <v>868143.66999999981</v>
      </c>
      <c r="D23" s="30">
        <f>SUM(D16:D18)</f>
        <v>962791.87000000151</v>
      </c>
      <c r="E23" s="30">
        <f t="shared" ref="E23:P23" si="26">SUM(E16:E18)</f>
        <v>786527.00999999943</v>
      </c>
      <c r="F23" s="30">
        <f t="shared" si="26"/>
        <v>786761.36999999953</v>
      </c>
      <c r="G23" s="30">
        <f t="shared" si="26"/>
        <v>751398.26999999967</v>
      </c>
      <c r="H23" s="30">
        <f t="shared" si="26"/>
        <v>756727.27000000025</v>
      </c>
      <c r="I23" s="30">
        <f t="shared" si="26"/>
        <v>858528.7000000003</v>
      </c>
      <c r="J23" s="30">
        <f t="shared" si="26"/>
        <v>762076.04</v>
      </c>
      <c r="K23" s="30">
        <f t="shared" si="26"/>
        <v>809163.8199999996</v>
      </c>
      <c r="L23" s="30">
        <f t="shared" si="26"/>
        <v>868724.61000000057</v>
      </c>
      <c r="M23" s="30">
        <f t="shared" si="26"/>
        <v>852537.59000000043</v>
      </c>
      <c r="N23" s="30">
        <f t="shared" si="26"/>
        <v>855018.950000001</v>
      </c>
      <c r="O23" s="30">
        <f t="shared" si="26"/>
        <v>779776.2899999998</v>
      </c>
      <c r="P23" s="30">
        <f t="shared" si="26"/>
        <v>851433.14000000095</v>
      </c>
      <c r="Q23" s="31">
        <f t="shared" si="15"/>
        <v>9.1894112348557253E-2</v>
      </c>
      <c r="S23" s="123" t="s">
        <v>17</v>
      </c>
      <c r="T23" s="40">
        <f t="shared" ref="T23:AH23" si="27">SUM(T16:T18)</f>
        <v>189279.87400000004</v>
      </c>
      <c r="U23" s="30">
        <f t="shared" si="27"/>
        <v>206246.13400000002</v>
      </c>
      <c r="V23" s="30">
        <f t="shared" si="27"/>
        <v>227564.73100000003</v>
      </c>
      <c r="W23" s="30">
        <f t="shared" si="27"/>
        <v>223989.65199999989</v>
      </c>
      <c r="X23" s="30">
        <f t="shared" si="27"/>
        <v>227828.40799999997</v>
      </c>
      <c r="Y23" s="30">
        <f t="shared" si="27"/>
        <v>223073.37500000009</v>
      </c>
      <c r="Z23" s="30">
        <f t="shared" si="27"/>
        <v>229063.12599999984</v>
      </c>
      <c r="AA23" s="30">
        <f t="shared" si="27"/>
        <v>242707.26199999999</v>
      </c>
      <c r="AB23" s="30">
        <f t="shared" si="27"/>
        <v>240093.19299999997</v>
      </c>
      <c r="AC23" s="30">
        <f t="shared" si="27"/>
        <v>243753.495</v>
      </c>
      <c r="AD23" s="30">
        <f t="shared" si="27"/>
        <v>257072.85799999989</v>
      </c>
      <c r="AE23" s="30">
        <f t="shared" si="27"/>
        <v>256615.4160000002</v>
      </c>
      <c r="AF23" s="30">
        <f t="shared" si="27"/>
        <v>264469.51299999969</v>
      </c>
      <c r="AG23" s="30">
        <f t="shared" si="27"/>
        <v>243824.8679999999</v>
      </c>
      <c r="AH23" s="30">
        <f t="shared" si="27"/>
        <v>267881.39900000009</v>
      </c>
      <c r="AI23" s="31">
        <f t="shared" si="16"/>
        <v>9.8663156048546294E-2</v>
      </c>
      <c r="AK23" s="144">
        <f>(T23/B23)*10</f>
        <v>2.5983068713923734</v>
      </c>
      <c r="AL23" s="145">
        <f>(U23/C23)*10</f>
        <v>2.3757143100519302</v>
      </c>
      <c r="AM23" s="145">
        <f t="shared" ref="AM23:AY23" si="28">IF(V18="","",(V23/D23)*10)</f>
        <v>2.363592154138149</v>
      </c>
      <c r="AN23" s="145">
        <f t="shared" si="28"/>
        <v>2.8478316593348785</v>
      </c>
      <c r="AO23" s="145">
        <f t="shared" si="28"/>
        <v>2.895775220890676</v>
      </c>
      <c r="AP23" s="145">
        <f t="shared" si="28"/>
        <v>2.9687767979556323</v>
      </c>
      <c r="AQ23" s="145">
        <f t="shared" si="28"/>
        <v>3.0270235404625998</v>
      </c>
      <c r="AR23" s="145">
        <f t="shared" si="28"/>
        <v>2.8270139600458304</v>
      </c>
      <c r="AS23" s="145">
        <f t="shared" si="28"/>
        <v>3.1505149144959335</v>
      </c>
      <c r="AT23" s="145">
        <f t="shared" si="28"/>
        <v>3.012412183728137</v>
      </c>
      <c r="AU23" s="145">
        <f t="shared" si="28"/>
        <v>2.9591985197702608</v>
      </c>
      <c r="AV23" s="145">
        <f t="shared" si="28"/>
        <v>3.0100187840397759</v>
      </c>
      <c r="AW23" s="145">
        <f t="shared" si="28"/>
        <v>3.0931421227564533</v>
      </c>
      <c r="AX23" s="145">
        <f t="shared" si="28"/>
        <v>3.126856652694582</v>
      </c>
      <c r="AY23" s="145">
        <f t="shared" si="28"/>
        <v>3.146241159934176</v>
      </c>
      <c r="AZ23" s="31">
        <f t="shared" si="17"/>
        <v>6.1993590985020917E-3</v>
      </c>
      <c r="BC23" s="129"/>
    </row>
    <row r="24" spans="1:5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BC24" s="129"/>
    </row>
    <row r="25" spans="1:55" ht="15.75" thickBot="1">
      <c r="Q25" s="125" t="s">
        <v>18</v>
      </c>
      <c r="AI25" s="195">
        <v>1000</v>
      </c>
      <c r="AZ25" s="195" t="s">
        <v>51</v>
      </c>
      <c r="BC25" s="129"/>
    </row>
    <row r="26" spans="1:55" ht="20.100000000000001" customHeight="1">
      <c r="A26" s="495" t="s">
        <v>19</v>
      </c>
      <c r="B26" s="497" t="s">
        <v>13</v>
      </c>
      <c r="C26" s="492"/>
      <c r="D26" s="492"/>
      <c r="E26" s="492"/>
      <c r="F26" s="492"/>
      <c r="G26" s="492"/>
      <c r="H26" s="492"/>
      <c r="I26" s="492"/>
      <c r="J26" s="492"/>
      <c r="K26" s="492"/>
      <c r="L26" s="492"/>
      <c r="M26" s="492"/>
      <c r="N26" s="492"/>
      <c r="O26" s="492"/>
      <c r="P26" s="492"/>
      <c r="Q26" s="493" t="s">
        <v>170</v>
      </c>
      <c r="S26" s="498" t="s">
        <v>20</v>
      </c>
      <c r="T26" s="491" t="s">
        <v>13</v>
      </c>
      <c r="U26" s="492"/>
      <c r="V26" s="492"/>
      <c r="W26" s="492"/>
      <c r="X26" s="492"/>
      <c r="Y26" s="492"/>
      <c r="Z26" s="492"/>
      <c r="AA26" s="492"/>
      <c r="AB26" s="492"/>
      <c r="AC26" s="492"/>
      <c r="AD26" s="492"/>
      <c r="AE26" s="492"/>
      <c r="AF26" s="492"/>
      <c r="AG26" s="492"/>
      <c r="AH26" s="492"/>
      <c r="AI26" s="493" t="s">
        <v>170</v>
      </c>
      <c r="AK26" s="491" t="s">
        <v>13</v>
      </c>
      <c r="AL26" s="492"/>
      <c r="AM26" s="492"/>
      <c r="AN26" s="492"/>
      <c r="AO26" s="492"/>
      <c r="AP26" s="492"/>
      <c r="AQ26" s="492"/>
      <c r="AR26" s="492"/>
      <c r="AS26" s="492"/>
      <c r="AT26" s="492"/>
      <c r="AU26" s="492"/>
      <c r="AV26" s="492"/>
      <c r="AW26" s="492"/>
      <c r="AX26" s="492"/>
      <c r="AY26" s="492"/>
      <c r="AZ26" s="493" t="str">
        <f>AI26</f>
        <v>D       2024/2023</v>
      </c>
      <c r="BC26" s="129"/>
    </row>
    <row r="27" spans="1:55" ht="20.100000000000001" customHeight="1" thickBot="1">
      <c r="A27" s="496"/>
      <c r="B27" s="130">
        <v>2010</v>
      </c>
      <c r="C27" s="20">
        <v>2011</v>
      </c>
      <c r="D27" s="20">
        <v>2012</v>
      </c>
      <c r="E27" s="20">
        <v>2013</v>
      </c>
      <c r="F27" s="20">
        <v>2014</v>
      </c>
      <c r="G27" s="20">
        <v>2015</v>
      </c>
      <c r="H27" s="20">
        <v>2016</v>
      </c>
      <c r="I27" s="21">
        <v>2017</v>
      </c>
      <c r="J27" s="22">
        <v>2018</v>
      </c>
      <c r="K27" s="20">
        <v>2019</v>
      </c>
      <c r="L27" s="170">
        <v>2020</v>
      </c>
      <c r="M27" s="170">
        <v>2021</v>
      </c>
      <c r="N27" s="170">
        <v>2022</v>
      </c>
      <c r="O27" s="170">
        <v>2023</v>
      </c>
      <c r="P27" s="170">
        <v>2024</v>
      </c>
      <c r="Q27" s="494"/>
      <c r="S27" s="499"/>
      <c r="T27" s="134">
        <v>2010</v>
      </c>
      <c r="U27" s="20">
        <v>2011</v>
      </c>
      <c r="V27" s="20">
        <v>2012</v>
      </c>
      <c r="W27" s="20">
        <v>2013</v>
      </c>
      <c r="X27" s="20">
        <v>2014</v>
      </c>
      <c r="Y27" s="20">
        <v>2015</v>
      </c>
      <c r="Z27" s="20">
        <v>2016</v>
      </c>
      <c r="AA27" s="20">
        <v>2017</v>
      </c>
      <c r="AB27" s="20">
        <v>2018</v>
      </c>
      <c r="AC27" s="20">
        <v>2019</v>
      </c>
      <c r="AD27" s="20">
        <v>2020</v>
      </c>
      <c r="AE27" s="20">
        <v>2021</v>
      </c>
      <c r="AF27" s="20">
        <v>2022</v>
      </c>
      <c r="AG27" s="20">
        <v>2023</v>
      </c>
      <c r="AH27" s="20">
        <v>2024</v>
      </c>
      <c r="AI27" s="494"/>
      <c r="AK27" s="134">
        <v>2010</v>
      </c>
      <c r="AL27" s="20">
        <v>2011</v>
      </c>
      <c r="AM27" s="20">
        <v>2012</v>
      </c>
      <c r="AN27" s="20">
        <v>2013</v>
      </c>
      <c r="AO27" s="20">
        <v>2014</v>
      </c>
      <c r="AP27" s="20">
        <v>2015</v>
      </c>
      <c r="AQ27" s="20">
        <v>2016</v>
      </c>
      <c r="AR27" s="20">
        <v>2017</v>
      </c>
      <c r="AS27" s="22">
        <v>2018</v>
      </c>
      <c r="AT27" s="20">
        <v>2019</v>
      </c>
      <c r="AU27" s="20">
        <v>2020</v>
      </c>
      <c r="AV27" s="20">
        <v>2021</v>
      </c>
      <c r="AW27" s="20">
        <v>2022</v>
      </c>
      <c r="AX27" s="20">
        <v>2023</v>
      </c>
      <c r="AY27" s="20">
        <v>2024</v>
      </c>
      <c r="AZ27" s="494"/>
      <c r="BC27" s="129"/>
    </row>
    <row r="28" spans="1:55" ht="3" customHeight="1" thickBot="1">
      <c r="A28" s="197" t="s">
        <v>61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8"/>
      <c r="S28" s="197"/>
      <c r="T28" s="199">
        <v>2010</v>
      </c>
      <c r="U28" s="199">
        <v>2011</v>
      </c>
      <c r="V28" s="199">
        <v>2012</v>
      </c>
      <c r="W28" s="199"/>
      <c r="X28" s="199"/>
      <c r="Y28" s="199"/>
      <c r="Z28" s="199"/>
      <c r="AA28" s="199"/>
      <c r="AB28" s="196"/>
      <c r="AC28" s="196"/>
      <c r="AD28" s="196"/>
      <c r="AE28" s="196"/>
      <c r="AF28" s="196"/>
      <c r="AG28" s="196"/>
      <c r="AH28" s="196"/>
      <c r="AI28" s="200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8"/>
      <c r="BC28" s="129"/>
    </row>
    <row r="29" spans="1:55" ht="20.100000000000001" customHeight="1">
      <c r="A29" s="153" t="s">
        <v>1</v>
      </c>
      <c r="B29" s="136">
        <v>85580.320000000022</v>
      </c>
      <c r="C29" s="23">
        <v>80916.799999999988</v>
      </c>
      <c r="D29" s="23">
        <v>125346.10000000003</v>
      </c>
      <c r="E29" s="23">
        <v>120157.7999999999</v>
      </c>
      <c r="F29" s="23">
        <v>101957.16000000005</v>
      </c>
      <c r="G29" s="23">
        <v>91780.269999999946</v>
      </c>
      <c r="H29" s="23">
        <v>94208.579999999958</v>
      </c>
      <c r="I29" s="23">
        <v>96265.579999999973</v>
      </c>
      <c r="J29" s="23">
        <v>124755.04</v>
      </c>
      <c r="K29" s="23">
        <v>116531.85999999993</v>
      </c>
      <c r="L29" s="23">
        <v>101982.0299999999</v>
      </c>
      <c r="M29" s="23">
        <v>106330.94999999997</v>
      </c>
      <c r="N29" s="23">
        <v>98697.339999999938</v>
      </c>
      <c r="O29" s="23">
        <v>97718.039999999979</v>
      </c>
      <c r="P29" s="23">
        <v>99971.11000000003</v>
      </c>
      <c r="Q29" s="24">
        <f>(P29-O29)/O29</f>
        <v>2.3056848049756742E-2</v>
      </c>
      <c r="S29" s="122" t="s">
        <v>1</v>
      </c>
      <c r="T29" s="131">
        <v>23270.865999999998</v>
      </c>
      <c r="U29" s="23">
        <v>22495.121000000003</v>
      </c>
      <c r="V29" s="23">
        <v>24799.759999999984</v>
      </c>
      <c r="W29" s="23">
        <v>25615.480000000018</v>
      </c>
      <c r="X29" s="23">
        <v>29400.613000000012</v>
      </c>
      <c r="Y29" s="23">
        <v>25803.076000000012</v>
      </c>
      <c r="Z29" s="23">
        <v>26846.136999999999</v>
      </c>
      <c r="AA29" s="23">
        <v>26379.177</v>
      </c>
      <c r="AB29" s="23">
        <v>31298.861000000001</v>
      </c>
      <c r="AC29" s="23">
        <v>31619.378999999994</v>
      </c>
      <c r="AD29" s="23">
        <v>28181.773000000012</v>
      </c>
      <c r="AE29" s="23">
        <v>29969.556000000044</v>
      </c>
      <c r="AF29" s="23">
        <v>27448.124000000014</v>
      </c>
      <c r="AG29" s="23">
        <v>27409.352000000024</v>
      </c>
      <c r="AH29" s="23">
        <v>29052.252000000044</v>
      </c>
      <c r="AI29" s="24">
        <f>(AH29-AG29)/AG29</f>
        <v>5.9939395867513331E-2</v>
      </c>
      <c r="AK29" s="202">
        <f t="shared" ref="AK29:AK38" si="29">(T29/B29)*10</f>
        <v>2.7191842704023532</v>
      </c>
      <c r="AL29" s="152">
        <f t="shared" ref="AL29:AL38" si="30">(U29/C29)*10</f>
        <v>2.7800309700828514</v>
      </c>
      <c r="AM29" s="152">
        <f t="shared" ref="AM29:AM38" si="31">(V29/D29)*10</f>
        <v>1.9785027216642543</v>
      </c>
      <c r="AN29" s="152">
        <f t="shared" ref="AN29:AN38" si="32">(W29/E29)*10</f>
        <v>2.1318199900464254</v>
      </c>
      <c r="AO29" s="152">
        <f t="shared" ref="AO29:AO38" si="33">(X29/F29)*10</f>
        <v>2.8836241613634588</v>
      </c>
      <c r="AP29" s="152">
        <f t="shared" ref="AP29:AP38" si="34">(Y29/G29)*10</f>
        <v>2.8113968285340656</v>
      </c>
      <c r="AQ29" s="152">
        <f t="shared" ref="AQ29:AQ38" si="35">(Z29/H29)*10</f>
        <v>2.849648832409958</v>
      </c>
      <c r="AR29" s="152">
        <f t="shared" ref="AR29:AR38" si="36">(AA29/I29)*10</f>
        <v>2.7402501496381166</v>
      </c>
      <c r="AS29" s="152">
        <f t="shared" ref="AS29:AS38" si="37">(AB29/J29)*10</f>
        <v>2.5088253749107055</v>
      </c>
      <c r="AT29" s="152">
        <f t="shared" ref="AT29:AT38" si="38">(AC29/K29)*10</f>
        <v>2.713367743379365</v>
      </c>
      <c r="AU29" s="152">
        <f t="shared" ref="AU29:AU38" si="39">(AD29/L29)*10</f>
        <v>2.7634057686437541</v>
      </c>
      <c r="AV29" s="152">
        <f t="shared" ref="AV29:AV38" si="40">(AE29/M29)*10</f>
        <v>2.8185167159702846</v>
      </c>
      <c r="AW29" s="152">
        <f t="shared" ref="AW29:AW38" si="41">(AF29/N29)*10</f>
        <v>2.7810398942869212</v>
      </c>
      <c r="AX29" s="152">
        <f t="shared" ref="AX29:AX38" si="42">(AG29/O29)*10</f>
        <v>2.8049428744170504</v>
      </c>
      <c r="AY29" s="152">
        <f t="shared" ref="AY29:AY38" si="43">(AH29/P29)*10</f>
        <v>2.9060647621097768</v>
      </c>
      <c r="AZ29" s="27">
        <f>(AY29-AX29)/AX29</f>
        <v>3.6051318055360597E-2</v>
      </c>
      <c r="BC29" s="129"/>
    </row>
    <row r="30" spans="1:55" ht="20.100000000000001" customHeight="1">
      <c r="A30" s="156" t="s">
        <v>2</v>
      </c>
      <c r="B30" s="17">
        <v>88844.739999999976</v>
      </c>
      <c r="C30" s="26">
        <v>127722.29999999996</v>
      </c>
      <c r="D30" s="26">
        <v>128469.03999999996</v>
      </c>
      <c r="E30" s="26">
        <v>149512.51999999999</v>
      </c>
      <c r="F30" s="26">
        <v>109776.64999999998</v>
      </c>
      <c r="G30" s="26">
        <v>98756.11</v>
      </c>
      <c r="H30" s="26">
        <v>114532.42999999993</v>
      </c>
      <c r="I30" s="26">
        <v>102519.81000000003</v>
      </c>
      <c r="J30" s="26">
        <v>148191.60999999999</v>
      </c>
      <c r="K30" s="26">
        <v>114647.40999999992</v>
      </c>
      <c r="L30" s="26">
        <v>104015.04000000004</v>
      </c>
      <c r="M30" s="26">
        <v>110889.24999999993</v>
      </c>
      <c r="N30" s="26">
        <v>107266.15999999999</v>
      </c>
      <c r="O30" s="26">
        <v>99149.019999999931</v>
      </c>
      <c r="P30" s="26">
        <v>116909.72999999986</v>
      </c>
      <c r="Q30" s="27">
        <f t="shared" ref="Q30:Q45" si="44">(P30-O30)/O30</f>
        <v>0.17913147300901155</v>
      </c>
      <c r="S30" s="122" t="s">
        <v>2</v>
      </c>
      <c r="T30" s="25">
        <v>24769.378999999986</v>
      </c>
      <c r="U30" s="26">
        <v>26090.180999999997</v>
      </c>
      <c r="V30" s="26">
        <v>26845.964000000011</v>
      </c>
      <c r="W30" s="26">
        <v>29407.368999999981</v>
      </c>
      <c r="X30" s="26">
        <v>29868.044999999998</v>
      </c>
      <c r="Y30" s="26">
        <v>27835.92599999997</v>
      </c>
      <c r="Z30" s="26">
        <v>29206.410000000018</v>
      </c>
      <c r="AA30" s="26">
        <v>26234.001999999982</v>
      </c>
      <c r="AB30" s="26">
        <v>31644.39</v>
      </c>
      <c r="AC30" s="26">
        <v>32055.040000000023</v>
      </c>
      <c r="AD30" s="26">
        <v>26905.675000000007</v>
      </c>
      <c r="AE30" s="26">
        <v>29964.09199999999</v>
      </c>
      <c r="AF30" s="26">
        <v>30612.233000000022</v>
      </c>
      <c r="AG30" s="26">
        <v>27807.31499999997</v>
      </c>
      <c r="AH30" s="26">
        <v>32092.275999999991</v>
      </c>
      <c r="AI30" s="27">
        <f t="shared" ref="AI30:AI45" si="45">(AH30-AG30)/AG30</f>
        <v>0.15409474089821423</v>
      </c>
      <c r="AK30" s="167">
        <f t="shared" si="29"/>
        <v>2.7879398375187985</v>
      </c>
      <c r="AL30" s="142">
        <f t="shared" si="30"/>
        <v>2.0427271510143492</v>
      </c>
      <c r="AM30" s="142">
        <f t="shared" si="31"/>
        <v>2.0896835533292704</v>
      </c>
      <c r="AN30" s="142">
        <f t="shared" si="32"/>
        <v>1.9668833753855519</v>
      </c>
      <c r="AO30" s="142">
        <f t="shared" si="33"/>
        <v>2.7208012815111413</v>
      </c>
      <c r="AP30" s="142">
        <f t="shared" si="34"/>
        <v>2.8186535496385967</v>
      </c>
      <c r="AQ30" s="142">
        <f t="shared" si="35"/>
        <v>2.5500559099287456</v>
      </c>
      <c r="AR30" s="142">
        <f t="shared" si="36"/>
        <v>2.5589202711163801</v>
      </c>
      <c r="AS30" s="142">
        <f t="shared" si="37"/>
        <v>2.135369876877645</v>
      </c>
      <c r="AT30" s="142">
        <f t="shared" si="38"/>
        <v>2.795967218099392</v>
      </c>
      <c r="AU30" s="142">
        <f t="shared" si="39"/>
        <v>2.5867100565456687</v>
      </c>
      <c r="AV30" s="142">
        <f t="shared" si="40"/>
        <v>2.702163825618805</v>
      </c>
      <c r="AW30" s="142">
        <f t="shared" si="41"/>
        <v>2.8538574514087225</v>
      </c>
      <c r="AX30" s="142">
        <f t="shared" si="42"/>
        <v>2.8045980686445504</v>
      </c>
      <c r="AY30" s="142">
        <f t="shared" si="43"/>
        <v>2.7450474823609659</v>
      </c>
      <c r="AZ30" s="27">
        <f t="shared" ref="AZ30:AZ45" si="46">(AY30-AX30)/AX30</f>
        <v>-2.1233198064764085E-2</v>
      </c>
      <c r="BC30" s="129"/>
    </row>
    <row r="31" spans="1:55" ht="20.100000000000001" customHeight="1">
      <c r="A31" s="156" t="s">
        <v>3</v>
      </c>
      <c r="B31" s="17">
        <v>163017.80000000002</v>
      </c>
      <c r="C31" s="26">
        <v>124161.32999999994</v>
      </c>
      <c r="D31" s="26">
        <v>181017.38999999993</v>
      </c>
      <c r="E31" s="26">
        <v>128321.88000000003</v>
      </c>
      <c r="F31" s="26">
        <v>109180.21999999993</v>
      </c>
      <c r="G31" s="26">
        <v>128703.72000000002</v>
      </c>
      <c r="H31" s="26">
        <v>167047.14999999997</v>
      </c>
      <c r="I31" s="26">
        <v>131035.77999999998</v>
      </c>
      <c r="J31" s="26">
        <v>136350.32999999999</v>
      </c>
      <c r="K31" s="26">
        <v>131403.34</v>
      </c>
      <c r="L31" s="26">
        <v>117972.88000000002</v>
      </c>
      <c r="M31" s="26">
        <v>154297.81000000003</v>
      </c>
      <c r="N31" s="26">
        <v>137828.98999999985</v>
      </c>
      <c r="O31" s="26">
        <v>137733.08000000005</v>
      </c>
      <c r="P31" s="26">
        <v>135113.55999999988</v>
      </c>
      <c r="Q31" s="27">
        <f t="shared" si="44"/>
        <v>-1.9018815233059212E-2</v>
      </c>
      <c r="S31" s="122" t="s">
        <v>3</v>
      </c>
      <c r="T31" s="25">
        <v>34176.324999999983</v>
      </c>
      <c r="U31" s="26">
        <v>30181.553999999996</v>
      </c>
      <c r="V31" s="26">
        <v>34669.633000000002</v>
      </c>
      <c r="W31" s="26">
        <v>29423.860999999994</v>
      </c>
      <c r="X31" s="26">
        <v>29544.088000000018</v>
      </c>
      <c r="Y31" s="26">
        <v>34831.201999999983</v>
      </c>
      <c r="Z31" s="26">
        <v>34959.243999999999</v>
      </c>
      <c r="AA31" s="26">
        <v>36752.83499999997</v>
      </c>
      <c r="AB31" s="26">
        <v>36699.917000000001</v>
      </c>
      <c r="AC31" s="26">
        <v>35665.698999999964</v>
      </c>
      <c r="AD31" s="26">
        <v>30966.271999999997</v>
      </c>
      <c r="AE31" s="26">
        <v>41575.407999999974</v>
      </c>
      <c r="AF31" s="26">
        <v>38835.720000000016</v>
      </c>
      <c r="AG31" s="26">
        <v>38540.090000000004</v>
      </c>
      <c r="AH31" s="26">
        <v>34052.204000000012</v>
      </c>
      <c r="AI31" s="27">
        <f t="shared" si="45"/>
        <v>-0.1164472112026721</v>
      </c>
      <c r="AK31" s="167">
        <f t="shared" si="29"/>
        <v>2.0964781146598703</v>
      </c>
      <c r="AL31" s="142">
        <f t="shared" si="30"/>
        <v>2.4308336581123937</v>
      </c>
      <c r="AM31" s="142">
        <f t="shared" si="31"/>
        <v>1.9152653234034593</v>
      </c>
      <c r="AN31" s="142">
        <f t="shared" si="32"/>
        <v>2.2929730300085991</v>
      </c>
      <c r="AO31" s="142">
        <f t="shared" si="33"/>
        <v>2.7059927155303445</v>
      </c>
      <c r="AP31" s="142">
        <f t="shared" si="34"/>
        <v>2.7063088774745574</v>
      </c>
      <c r="AQ31" s="142">
        <f t="shared" si="35"/>
        <v>2.0927770392969895</v>
      </c>
      <c r="AR31" s="142">
        <f t="shared" si="36"/>
        <v>2.8047938509619263</v>
      </c>
      <c r="AS31" s="142">
        <f t="shared" si="37"/>
        <v>2.691589892008329</v>
      </c>
      <c r="AT31" s="142">
        <f t="shared" si="38"/>
        <v>2.7142155595131729</v>
      </c>
      <c r="AU31" s="142">
        <f t="shared" si="39"/>
        <v>2.6248636127218381</v>
      </c>
      <c r="AV31" s="142">
        <f t="shared" si="40"/>
        <v>2.6944911272557897</v>
      </c>
      <c r="AW31" s="142">
        <f t="shared" si="41"/>
        <v>2.8176742788291529</v>
      </c>
      <c r="AX31" s="142">
        <f t="shared" si="42"/>
        <v>2.7981723780518082</v>
      </c>
      <c r="AY31" s="142">
        <f t="shared" si="43"/>
        <v>2.5202654715041217</v>
      </c>
      <c r="AZ31" s="27">
        <f t="shared" si="46"/>
        <v>-9.9317293218788613E-2</v>
      </c>
      <c r="BC31" s="129"/>
    </row>
    <row r="32" spans="1:55" ht="20.100000000000001" customHeight="1">
      <c r="A32" s="156" t="s">
        <v>4</v>
      </c>
      <c r="B32" s="17">
        <v>129054.22999999992</v>
      </c>
      <c r="C32" s="26">
        <v>143928.69999999998</v>
      </c>
      <c r="D32" s="26">
        <v>130551.29999999993</v>
      </c>
      <c r="E32" s="26">
        <v>168057.08999999997</v>
      </c>
      <c r="F32" s="26">
        <v>116200.55999999991</v>
      </c>
      <c r="G32" s="26">
        <v>126285.80000000003</v>
      </c>
      <c r="H32" s="26">
        <v>162799.5</v>
      </c>
      <c r="I32" s="26">
        <v>135156.71</v>
      </c>
      <c r="J32" s="26">
        <v>164204.01</v>
      </c>
      <c r="K32" s="26">
        <v>132405.87000000008</v>
      </c>
      <c r="L32" s="26">
        <v>104241.91999999998</v>
      </c>
      <c r="M32" s="26">
        <v>136765.19999999995</v>
      </c>
      <c r="N32" s="26">
        <v>132267.31999999972</v>
      </c>
      <c r="O32" s="26">
        <v>116649.26000000007</v>
      </c>
      <c r="P32" s="26">
        <v>147483.00000000015</v>
      </c>
      <c r="Q32" s="27">
        <f t="shared" si="44"/>
        <v>0.26432863783276517</v>
      </c>
      <c r="S32" s="122" t="s">
        <v>4</v>
      </c>
      <c r="T32" s="25">
        <v>29571.834999999992</v>
      </c>
      <c r="U32" s="26">
        <v>27556.182000000004</v>
      </c>
      <c r="V32" s="26">
        <v>27462.67</v>
      </c>
      <c r="W32" s="26">
        <v>33693.252999999975</v>
      </c>
      <c r="X32" s="26">
        <v>31434.276000000013</v>
      </c>
      <c r="Y32" s="26">
        <v>35272.59899999998</v>
      </c>
      <c r="Z32" s="26">
        <v>32738.878999999994</v>
      </c>
      <c r="AA32" s="26">
        <v>32002.925999999999</v>
      </c>
      <c r="AB32" s="26">
        <v>37177.171999999999</v>
      </c>
      <c r="AC32" s="26">
        <v>34138.758999999991</v>
      </c>
      <c r="AD32" s="26">
        <v>27197.232999999986</v>
      </c>
      <c r="AE32" s="26">
        <v>36264.787000000062</v>
      </c>
      <c r="AF32" s="26">
        <v>35088.123000000021</v>
      </c>
      <c r="AG32" s="26">
        <v>31355.767000000014</v>
      </c>
      <c r="AH32" s="26">
        <v>35430.791999999979</v>
      </c>
      <c r="AI32" s="27">
        <f t="shared" si="45"/>
        <v>0.12996094147529427</v>
      </c>
      <c r="AK32" s="167">
        <f t="shared" si="29"/>
        <v>2.2914270225780289</v>
      </c>
      <c r="AL32" s="142">
        <f t="shared" si="30"/>
        <v>1.9145717289185553</v>
      </c>
      <c r="AM32" s="142">
        <f t="shared" si="31"/>
        <v>2.1035922277296368</v>
      </c>
      <c r="AN32" s="142">
        <f t="shared" si="32"/>
        <v>2.004869476200021</v>
      </c>
      <c r="AO32" s="142">
        <f t="shared" si="33"/>
        <v>2.7051742263548508</v>
      </c>
      <c r="AP32" s="142">
        <f t="shared" si="34"/>
        <v>2.7930772105810764</v>
      </c>
      <c r="AQ32" s="142">
        <f t="shared" si="35"/>
        <v>2.0109938298336294</v>
      </c>
      <c r="AR32" s="142">
        <f t="shared" si="36"/>
        <v>2.3678384891138591</v>
      </c>
      <c r="AS32" s="142">
        <f t="shared" si="37"/>
        <v>2.2640842936783332</v>
      </c>
      <c r="AT32" s="142">
        <f t="shared" si="38"/>
        <v>2.578341806144997</v>
      </c>
      <c r="AU32" s="142">
        <f t="shared" si="39"/>
        <v>2.6090495071464521</v>
      </c>
      <c r="AV32" s="142">
        <f t="shared" si="40"/>
        <v>2.6516092544009791</v>
      </c>
      <c r="AW32" s="142">
        <f t="shared" si="41"/>
        <v>2.6528187763991968</v>
      </c>
      <c r="AX32" s="142">
        <f t="shared" si="42"/>
        <v>2.6880382267319995</v>
      </c>
      <c r="AY32" s="142">
        <f t="shared" si="43"/>
        <v>2.4023644759056939</v>
      </c>
      <c r="AZ32" s="27">
        <f t="shared" si="46"/>
        <v>-0.10627592568637516</v>
      </c>
      <c r="BC32" s="129"/>
    </row>
    <row r="33" spans="1:55" ht="20.100000000000001" customHeight="1">
      <c r="A33" s="156" t="s">
        <v>5</v>
      </c>
      <c r="B33" s="17">
        <v>118132.11000000003</v>
      </c>
      <c r="C33" s="26">
        <v>147173.66999999995</v>
      </c>
      <c r="D33" s="26">
        <v>167545.44000000024</v>
      </c>
      <c r="E33" s="26">
        <v>131905.74000000005</v>
      </c>
      <c r="F33" s="26">
        <v>115807.50000000003</v>
      </c>
      <c r="G33" s="26">
        <v>114798.86000000002</v>
      </c>
      <c r="H33" s="26">
        <v>138304.09999999992</v>
      </c>
      <c r="I33" s="26">
        <v>134536.19999999998</v>
      </c>
      <c r="J33" s="26">
        <v>144042.04</v>
      </c>
      <c r="K33" s="26">
        <v>143487.67999999993</v>
      </c>
      <c r="L33" s="26">
        <v>113189.59999999996</v>
      </c>
      <c r="M33" s="26">
        <v>129682.74999999996</v>
      </c>
      <c r="N33" s="26">
        <v>128958.65999999997</v>
      </c>
      <c r="O33" s="26">
        <v>128808.54999999996</v>
      </c>
      <c r="P33" s="26">
        <v>152707.30999999988</v>
      </c>
      <c r="Q33" s="27">
        <f t="shared" si="44"/>
        <v>0.18553706256300478</v>
      </c>
      <c r="S33" s="122" t="s">
        <v>5</v>
      </c>
      <c r="T33" s="25">
        <v>29004.790999999972</v>
      </c>
      <c r="U33" s="26">
        <v>32396.498</v>
      </c>
      <c r="V33" s="26">
        <v>31705.719999999998</v>
      </c>
      <c r="W33" s="26">
        <v>31122.389999999996</v>
      </c>
      <c r="X33" s="26">
        <v>31058.100000000006</v>
      </c>
      <c r="Y33" s="26">
        <v>31539.86900000001</v>
      </c>
      <c r="Z33" s="26">
        <v>33068.363999999994</v>
      </c>
      <c r="AA33" s="26">
        <v>35573.933999999957</v>
      </c>
      <c r="AB33" s="26">
        <v>34606.108999999997</v>
      </c>
      <c r="AC33" s="26">
        <v>36493.042000000009</v>
      </c>
      <c r="AD33" s="26">
        <v>28939.759999999998</v>
      </c>
      <c r="AE33" s="26">
        <v>35107.968000000023</v>
      </c>
      <c r="AF33" s="26">
        <v>34502.495999999999</v>
      </c>
      <c r="AG33" s="26">
        <v>34636.10500000001</v>
      </c>
      <c r="AH33" s="26">
        <v>36279.495000000017</v>
      </c>
      <c r="AI33" s="27">
        <f t="shared" si="45"/>
        <v>4.7447309678729933E-2</v>
      </c>
      <c r="AK33" s="167">
        <f t="shared" si="29"/>
        <v>2.4552842575993914</v>
      </c>
      <c r="AL33" s="142">
        <f t="shared" si="30"/>
        <v>2.2012427902355096</v>
      </c>
      <c r="AM33" s="142">
        <f t="shared" si="31"/>
        <v>1.8923654382954234</v>
      </c>
      <c r="AN33" s="142">
        <f t="shared" si="32"/>
        <v>2.3594416740317734</v>
      </c>
      <c r="AO33" s="142">
        <f t="shared" si="33"/>
        <v>2.6818729356906932</v>
      </c>
      <c r="AP33" s="142">
        <f t="shared" si="34"/>
        <v>2.7474026310017368</v>
      </c>
      <c r="AQ33" s="142">
        <f t="shared" si="35"/>
        <v>2.3909894211379137</v>
      </c>
      <c r="AR33" s="142">
        <f t="shared" si="36"/>
        <v>2.6441904855347453</v>
      </c>
      <c r="AS33" s="142">
        <f t="shared" si="37"/>
        <v>2.4025006171809284</v>
      </c>
      <c r="AT33" s="142">
        <f t="shared" si="38"/>
        <v>2.5432874794546838</v>
      </c>
      <c r="AU33" s="142">
        <f t="shared" si="39"/>
        <v>2.5567507968930014</v>
      </c>
      <c r="AV33" s="142">
        <f t="shared" si="40"/>
        <v>2.7072195800906469</v>
      </c>
      <c r="AW33" s="142">
        <f t="shared" si="41"/>
        <v>2.6754694876637215</v>
      </c>
      <c r="AX33" s="142">
        <f t="shared" si="42"/>
        <v>2.6889600884413358</v>
      </c>
      <c r="AY33" s="142">
        <f t="shared" si="43"/>
        <v>2.3757536558007635</v>
      </c>
      <c r="AZ33" s="27">
        <f t="shared" si="46"/>
        <v>-0.11647864688914868</v>
      </c>
      <c r="BC33" s="129"/>
    </row>
    <row r="34" spans="1:55" ht="20.100000000000001" customHeight="1">
      <c r="A34" s="156" t="s">
        <v>6</v>
      </c>
      <c r="B34" s="17">
        <v>135211.27999999997</v>
      </c>
      <c r="C34" s="26">
        <v>175317.34000000005</v>
      </c>
      <c r="D34" s="26">
        <v>118154.39000000004</v>
      </c>
      <c r="E34" s="26">
        <v>152399.24000000002</v>
      </c>
      <c r="F34" s="26">
        <v>114737.72999999998</v>
      </c>
      <c r="G34" s="26">
        <v>115427.66999999995</v>
      </c>
      <c r="H34" s="26">
        <v>126613.06000000001</v>
      </c>
      <c r="I34" s="26">
        <v>156897.32000000004</v>
      </c>
      <c r="J34" s="26">
        <v>146611.98000000001</v>
      </c>
      <c r="K34" s="26">
        <v>114891.16999999987</v>
      </c>
      <c r="L34" s="26">
        <v>131146.98999999996</v>
      </c>
      <c r="M34" s="26">
        <v>136351.87999999995</v>
      </c>
      <c r="N34" s="26">
        <v>120909.85999999999</v>
      </c>
      <c r="O34" s="26">
        <v>127966.80999999991</v>
      </c>
      <c r="P34" s="26">
        <v>136448.87999999998</v>
      </c>
      <c r="Q34" s="27">
        <f t="shared" si="44"/>
        <v>6.6283358942838932E-2</v>
      </c>
      <c r="S34" s="122" t="s">
        <v>6</v>
      </c>
      <c r="T34" s="25">
        <v>28421.635000000002</v>
      </c>
      <c r="U34" s="26">
        <v>31101.468000000008</v>
      </c>
      <c r="V34" s="26">
        <v>27821.58</v>
      </c>
      <c r="W34" s="26">
        <v>30041.770000000019</v>
      </c>
      <c r="X34" s="26">
        <v>29496.788000000015</v>
      </c>
      <c r="Y34" s="26">
        <v>31068.588000000022</v>
      </c>
      <c r="Z34" s="26">
        <v>31963.873999999989</v>
      </c>
      <c r="AA34" s="26">
        <v>36419.877999999997</v>
      </c>
      <c r="AB34" s="26">
        <v>35474.750999999997</v>
      </c>
      <c r="AC34" s="26">
        <v>29960.277999999991</v>
      </c>
      <c r="AD34" s="26">
        <v>34243.893000000018</v>
      </c>
      <c r="AE34" s="26">
        <v>37052.935999999958</v>
      </c>
      <c r="AF34" s="26">
        <v>32003.355000000043</v>
      </c>
      <c r="AG34" s="26">
        <v>34450.578000000001</v>
      </c>
      <c r="AH34" s="26">
        <v>32505.954999999998</v>
      </c>
      <c r="AI34" s="27">
        <f t="shared" si="45"/>
        <v>-5.6446745247641511E-2</v>
      </c>
      <c r="AK34" s="167">
        <f t="shared" si="29"/>
        <v>2.1020165625234823</v>
      </c>
      <c r="AL34" s="142">
        <f t="shared" si="30"/>
        <v>1.7740098041642658</v>
      </c>
      <c r="AM34" s="142">
        <f t="shared" si="31"/>
        <v>2.354680177351006</v>
      </c>
      <c r="AN34" s="142">
        <f t="shared" si="32"/>
        <v>1.9712545810595916</v>
      </c>
      <c r="AO34" s="142">
        <f t="shared" si="33"/>
        <v>2.5708010782503732</v>
      </c>
      <c r="AP34" s="142">
        <f t="shared" si="34"/>
        <v>2.691606613908089</v>
      </c>
      <c r="AQ34" s="142">
        <f t="shared" si="35"/>
        <v>2.5245321454200687</v>
      </c>
      <c r="AR34" s="142">
        <f t="shared" si="36"/>
        <v>2.3212555829506831</v>
      </c>
      <c r="AS34" s="142">
        <f t="shared" si="37"/>
        <v>2.4196352167128494</v>
      </c>
      <c r="AT34" s="142">
        <f t="shared" si="38"/>
        <v>2.6077093653063175</v>
      </c>
      <c r="AU34" s="142">
        <f t="shared" si="39"/>
        <v>2.6111078111666934</v>
      </c>
      <c r="AV34" s="142">
        <f t="shared" si="40"/>
        <v>2.7174495870537294</v>
      </c>
      <c r="AW34" s="142">
        <f t="shared" si="41"/>
        <v>2.6468771860293314</v>
      </c>
      <c r="AX34" s="142">
        <f t="shared" si="42"/>
        <v>2.6921494721951751</v>
      </c>
      <c r="AY34" s="142">
        <f t="shared" si="43"/>
        <v>2.3822808219459186</v>
      </c>
      <c r="AZ34" s="27">
        <f t="shared" si="46"/>
        <v>-0.11510083427744819</v>
      </c>
      <c r="BC34" s="129"/>
    </row>
    <row r="35" spans="1:55" ht="20.100000000000001" customHeight="1">
      <c r="A35" s="156" t="s">
        <v>7</v>
      </c>
      <c r="B35" s="17">
        <v>127394.07999999993</v>
      </c>
      <c r="C35" s="26">
        <v>153173.20000000004</v>
      </c>
      <c r="D35" s="26">
        <v>157184.51</v>
      </c>
      <c r="E35" s="26">
        <v>153334.56</v>
      </c>
      <c r="F35" s="26">
        <v>127866.06000000003</v>
      </c>
      <c r="G35" s="26">
        <v>125620.06999999993</v>
      </c>
      <c r="H35" s="26">
        <v>136980</v>
      </c>
      <c r="I35" s="26">
        <v>143925.01</v>
      </c>
      <c r="J35" s="26">
        <v>137723</v>
      </c>
      <c r="K35" s="26">
        <v>141500.09</v>
      </c>
      <c r="L35" s="26">
        <v>149245.17000000007</v>
      </c>
      <c r="M35" s="26">
        <v>119980.09000000004</v>
      </c>
      <c r="N35" s="26">
        <v>129975.99999999996</v>
      </c>
      <c r="O35" s="26">
        <v>123984.84999999993</v>
      </c>
      <c r="P35" s="26">
        <v>131488.36999999994</v>
      </c>
      <c r="Q35" s="27">
        <f t="shared" si="44"/>
        <v>6.0519652199442178E-2</v>
      </c>
      <c r="S35" s="122" t="s">
        <v>7</v>
      </c>
      <c r="T35" s="25">
        <v>32779.412000000004</v>
      </c>
      <c r="U35" s="26">
        <v>32399.374999999993</v>
      </c>
      <c r="V35" s="26">
        <v>32672.658999999996</v>
      </c>
      <c r="W35" s="26">
        <v>33859.816999999988</v>
      </c>
      <c r="X35" s="26">
        <v>36267.96699999999</v>
      </c>
      <c r="Y35" s="26">
        <v>36630.704999999973</v>
      </c>
      <c r="Z35" s="26">
        <v>36275.366999999962</v>
      </c>
      <c r="AA35" s="26">
        <v>35138.28200000005</v>
      </c>
      <c r="AB35" s="26">
        <v>35499.514000000003</v>
      </c>
      <c r="AC35" s="26">
        <v>41925.194999999985</v>
      </c>
      <c r="AD35" s="26">
        <v>39852.698999999964</v>
      </c>
      <c r="AE35" s="26">
        <v>35007.287999999979</v>
      </c>
      <c r="AF35" s="26">
        <v>33825.857000000018</v>
      </c>
      <c r="AG35" s="26">
        <v>33345.652999999977</v>
      </c>
      <c r="AH35" s="26">
        <v>33866.552999999985</v>
      </c>
      <c r="AI35" s="27">
        <f t="shared" si="45"/>
        <v>1.5621226550879334E-2</v>
      </c>
      <c r="AK35" s="167">
        <f t="shared" si="29"/>
        <v>2.5730718413288924</v>
      </c>
      <c r="AL35" s="142">
        <f t="shared" si="30"/>
        <v>2.1152117341675951</v>
      </c>
      <c r="AM35" s="142">
        <f t="shared" si="31"/>
        <v>2.0786182429808124</v>
      </c>
      <c r="AN35" s="142">
        <f t="shared" si="32"/>
        <v>2.2082312689324564</v>
      </c>
      <c r="AO35" s="142">
        <f t="shared" si="33"/>
        <v>2.8364029516511247</v>
      </c>
      <c r="AP35" s="142">
        <f t="shared" si="34"/>
        <v>2.9159914494554884</v>
      </c>
      <c r="AQ35" s="142">
        <f t="shared" si="35"/>
        <v>2.6482236092860245</v>
      </c>
      <c r="AR35" s="142">
        <f t="shared" si="36"/>
        <v>2.4414298807413699</v>
      </c>
      <c r="AS35" s="142">
        <f t="shared" si="37"/>
        <v>2.5776024338708856</v>
      </c>
      <c r="AT35" s="142">
        <f t="shared" si="38"/>
        <v>2.962909422884465</v>
      </c>
      <c r="AU35" s="142">
        <f t="shared" si="39"/>
        <v>2.6702840031607016</v>
      </c>
      <c r="AV35" s="142">
        <f t="shared" si="40"/>
        <v>2.9177581046988688</v>
      </c>
      <c r="AW35" s="142">
        <f t="shared" si="41"/>
        <v>2.6024694558995529</v>
      </c>
      <c r="AX35" s="142">
        <f t="shared" si="42"/>
        <v>2.6894941599719639</v>
      </c>
      <c r="AY35" s="142">
        <f t="shared" si="43"/>
        <v>2.5756310615151747</v>
      </c>
      <c r="AZ35" s="27">
        <f t="shared" si="46"/>
        <v>-4.2336250493280922E-2</v>
      </c>
      <c r="BC35" s="129"/>
    </row>
    <row r="36" spans="1:55" ht="20.100000000000001" customHeight="1">
      <c r="A36" s="156" t="s">
        <v>8</v>
      </c>
      <c r="B36" s="17">
        <v>84144.9</v>
      </c>
      <c r="C36" s="26">
        <v>93566.699999999968</v>
      </c>
      <c r="D36" s="26">
        <v>109659.02</v>
      </c>
      <c r="E36" s="26">
        <v>85683.409999999989</v>
      </c>
      <c r="F36" s="26">
        <v>75119.589999999982</v>
      </c>
      <c r="G36" s="26">
        <v>77720.049999999974</v>
      </c>
      <c r="H36" s="26">
        <v>113987.73000000001</v>
      </c>
      <c r="I36" s="26">
        <v>109779.21999999999</v>
      </c>
      <c r="J36" s="26">
        <v>115223.08</v>
      </c>
      <c r="K36" s="26">
        <v>101102.37999999996</v>
      </c>
      <c r="L36" s="26">
        <v>89495.020000000019</v>
      </c>
      <c r="M36" s="26">
        <v>89788.39</v>
      </c>
      <c r="N36" s="26">
        <v>107932.02999999996</v>
      </c>
      <c r="O36" s="26">
        <v>101620.34999999982</v>
      </c>
      <c r="P36" s="26">
        <v>102661.2199999999</v>
      </c>
      <c r="Q36" s="27">
        <f t="shared" si="44"/>
        <v>1.02427318937603E-2</v>
      </c>
      <c r="S36" s="122" t="s">
        <v>8</v>
      </c>
      <c r="T36" s="25">
        <v>21851.23599999999</v>
      </c>
      <c r="U36" s="26">
        <v>23756.94100000001</v>
      </c>
      <c r="V36" s="26">
        <v>26722.863000000001</v>
      </c>
      <c r="W36" s="26">
        <v>25745.833000000013</v>
      </c>
      <c r="X36" s="26">
        <v>21196.857</v>
      </c>
      <c r="Y36" s="26">
        <v>23742.381999999994</v>
      </c>
      <c r="Z36" s="26">
        <v>27458.442999999999</v>
      </c>
      <c r="AA36" s="26">
        <v>27213.074000000004</v>
      </c>
      <c r="AB36" s="26">
        <v>30488.754000000001</v>
      </c>
      <c r="AC36" s="26">
        <v>28270.806999999997</v>
      </c>
      <c r="AD36" s="26">
        <v>25817.175000000007</v>
      </c>
      <c r="AE36" s="26">
        <v>25658.437000000005</v>
      </c>
      <c r="AF36" s="26">
        <v>28965.705000000002</v>
      </c>
      <c r="AG36" s="26">
        <v>27884.359000000011</v>
      </c>
      <c r="AH36" s="26">
        <v>25359.500000000025</v>
      </c>
      <c r="AI36" s="27">
        <f t="shared" si="45"/>
        <v>-9.0547500123635077E-2</v>
      </c>
      <c r="AK36" s="167">
        <f t="shared" si="29"/>
        <v>2.596858038930463</v>
      </c>
      <c r="AL36" s="142">
        <f t="shared" si="30"/>
        <v>2.5390380338304137</v>
      </c>
      <c r="AM36" s="142">
        <f t="shared" si="31"/>
        <v>2.4369051446930676</v>
      </c>
      <c r="AN36" s="142">
        <f t="shared" si="32"/>
        <v>3.0047628823362675</v>
      </c>
      <c r="AO36" s="142">
        <f t="shared" si="33"/>
        <v>2.8217482283915563</v>
      </c>
      <c r="AP36" s="142">
        <f t="shared" si="34"/>
        <v>3.0548593316653818</v>
      </c>
      <c r="AQ36" s="142">
        <f t="shared" si="35"/>
        <v>2.4088946240090925</v>
      </c>
      <c r="AR36" s="142">
        <f t="shared" si="36"/>
        <v>2.4788911781300693</v>
      </c>
      <c r="AS36" s="142">
        <f t="shared" si="37"/>
        <v>2.6460630977752024</v>
      </c>
      <c r="AT36" s="142">
        <f t="shared" si="38"/>
        <v>2.7962553403787336</v>
      </c>
      <c r="AU36" s="142">
        <f t="shared" si="39"/>
        <v>2.8847610738564002</v>
      </c>
      <c r="AV36" s="142">
        <f t="shared" si="40"/>
        <v>2.8576564297455391</v>
      </c>
      <c r="AW36" s="142">
        <f t="shared" si="41"/>
        <v>2.6836987129770478</v>
      </c>
      <c r="AX36" s="142">
        <f t="shared" si="42"/>
        <v>2.7439739186098122</v>
      </c>
      <c r="AY36" s="142">
        <f t="shared" si="43"/>
        <v>2.4702122184014614</v>
      </c>
      <c r="AZ36" s="27">
        <f t="shared" si="46"/>
        <v>-9.9768331743855451E-2</v>
      </c>
      <c r="BC36" s="129"/>
    </row>
    <row r="37" spans="1:55" ht="20.100000000000001" customHeight="1">
      <c r="A37" s="156" t="s">
        <v>9</v>
      </c>
      <c r="B37" s="17">
        <v>138558.80000000005</v>
      </c>
      <c r="C37" s="26">
        <v>155834.77000000008</v>
      </c>
      <c r="D37" s="26">
        <v>166910.12999999986</v>
      </c>
      <c r="E37" s="26">
        <v>141021.50999999992</v>
      </c>
      <c r="F37" s="26">
        <v>123949.06000000001</v>
      </c>
      <c r="G37" s="26">
        <v>108934.93999999996</v>
      </c>
      <c r="H37" s="26">
        <v>146959.93000000008</v>
      </c>
      <c r="I37" s="26">
        <v>147602.30999999997</v>
      </c>
      <c r="J37" s="26">
        <v>117229.17</v>
      </c>
      <c r="K37" s="26">
        <v>135705.82999999984</v>
      </c>
      <c r="L37" s="26">
        <v>125178.3499999999</v>
      </c>
      <c r="M37" s="26">
        <v>127375.36999999985</v>
      </c>
      <c r="N37" s="26">
        <v>118928.40000000004</v>
      </c>
      <c r="O37" s="26">
        <v>115776.08999999994</v>
      </c>
      <c r="P37" s="26">
        <v>108156.83999999992</v>
      </c>
      <c r="Q37" s="27">
        <f t="shared" si="44"/>
        <v>-6.5810220400429997E-2</v>
      </c>
      <c r="S37" s="122" t="s">
        <v>9</v>
      </c>
      <c r="T37" s="25">
        <v>36869.314999999995</v>
      </c>
      <c r="U37" s="26">
        <v>38144.778000000013</v>
      </c>
      <c r="V37" s="26">
        <v>35747.971000000005</v>
      </c>
      <c r="W37" s="26">
        <v>35405.063999999991</v>
      </c>
      <c r="X37" s="26">
        <v>39468.506000000016</v>
      </c>
      <c r="Y37" s="26">
        <v>36656.012999999941</v>
      </c>
      <c r="Z37" s="26">
        <v>39730.441999999974</v>
      </c>
      <c r="AA37" s="26">
        <v>38905.268000000018</v>
      </c>
      <c r="AB37" s="26">
        <v>37110.972999999998</v>
      </c>
      <c r="AC37" s="26">
        <v>44437.182000000023</v>
      </c>
      <c r="AD37" s="26">
        <v>35516.305999999968</v>
      </c>
      <c r="AE37" s="26">
        <v>38379.319000000003</v>
      </c>
      <c r="AF37" s="26">
        <v>36707.813999999991</v>
      </c>
      <c r="AG37" s="26">
        <v>33975.414000000019</v>
      </c>
      <c r="AH37" s="26">
        <v>33978.916999999987</v>
      </c>
      <c r="AI37" s="27">
        <f t="shared" si="45"/>
        <v>1.0310396806254863E-4</v>
      </c>
      <c r="AK37" s="167">
        <f t="shared" si="29"/>
        <v>2.6609147163514684</v>
      </c>
      <c r="AL37" s="142">
        <f t="shared" si="30"/>
        <v>2.4477706740286518</v>
      </c>
      <c r="AM37" s="142">
        <f t="shared" si="31"/>
        <v>2.1417496349682335</v>
      </c>
      <c r="AN37" s="142">
        <f t="shared" si="32"/>
        <v>2.5106144445623939</v>
      </c>
      <c r="AO37" s="142">
        <f t="shared" si="33"/>
        <v>3.1842521435822113</v>
      </c>
      <c r="AP37" s="142">
        <f t="shared" si="34"/>
        <v>3.3649454435831103</v>
      </c>
      <c r="AQ37" s="142">
        <f t="shared" si="35"/>
        <v>2.7034880868546924</v>
      </c>
      <c r="AR37" s="142">
        <f t="shared" si="36"/>
        <v>2.6358170139749189</v>
      </c>
      <c r="AS37" s="142">
        <f t="shared" si="37"/>
        <v>3.1656773651131371</v>
      </c>
      <c r="AT37" s="142">
        <f t="shared" si="38"/>
        <v>3.2745226936823624</v>
      </c>
      <c r="AU37" s="142">
        <f t="shared" si="39"/>
        <v>2.8372562827357921</v>
      </c>
      <c r="AV37" s="142">
        <f t="shared" si="40"/>
        <v>3.0130879305787333</v>
      </c>
      <c r="AW37" s="142">
        <f t="shared" si="41"/>
        <v>3.0865473679962045</v>
      </c>
      <c r="AX37" s="142">
        <f t="shared" si="42"/>
        <v>2.9345794973729062</v>
      </c>
      <c r="AY37" s="142">
        <f t="shared" si="43"/>
        <v>3.1416336682913455</v>
      </c>
      <c r="AZ37" s="27">
        <f t="shared" si="46"/>
        <v>7.0556674679898179E-2</v>
      </c>
      <c r="BC37" s="129"/>
    </row>
    <row r="38" spans="1:55" ht="20.100000000000001" customHeight="1">
      <c r="A38" s="156" t="s">
        <v>10</v>
      </c>
      <c r="B38" s="17">
        <v>122092.12999999996</v>
      </c>
      <c r="C38" s="26">
        <v>129989.20999999999</v>
      </c>
      <c r="D38" s="26">
        <v>213923.46999999977</v>
      </c>
      <c r="E38" s="26">
        <v>143278.98999999987</v>
      </c>
      <c r="F38" s="26">
        <v>142422.69000000009</v>
      </c>
      <c r="G38" s="26">
        <v>143940.27999999988</v>
      </c>
      <c r="H38" s="26">
        <v>138455.72000000012</v>
      </c>
      <c r="I38" s="26">
        <v>171460.04999999996</v>
      </c>
      <c r="J38" s="26">
        <v>167779.67</v>
      </c>
      <c r="K38" s="26">
        <v>161547.5199999999</v>
      </c>
      <c r="L38" s="26">
        <v>125255.67999999998</v>
      </c>
      <c r="M38" s="26">
        <v>127232.09000000001</v>
      </c>
      <c r="N38" s="26">
        <v>129569.24000000006</v>
      </c>
      <c r="O38" s="26">
        <v>126334.52999999991</v>
      </c>
      <c r="P38" s="26">
        <v>138124.54999999993</v>
      </c>
      <c r="Q38" s="27">
        <f t="shared" si="44"/>
        <v>9.3323812579189772E-2</v>
      </c>
      <c r="S38" s="122" t="s">
        <v>10</v>
      </c>
      <c r="T38" s="25">
        <v>39727.941999999974</v>
      </c>
      <c r="U38" s="26">
        <v>40734.826999999983</v>
      </c>
      <c r="V38" s="26">
        <v>48266.111999999994</v>
      </c>
      <c r="W38" s="26">
        <v>48573.176999999916</v>
      </c>
      <c r="X38" s="26">
        <v>47199.009999999987</v>
      </c>
      <c r="Y38" s="26">
        <v>49361.275999999947</v>
      </c>
      <c r="Z38" s="26">
        <v>45412.628000000033</v>
      </c>
      <c r="AA38" s="26">
        <v>51801.627999999968</v>
      </c>
      <c r="AB38" s="26">
        <v>54582.834000000003</v>
      </c>
      <c r="AC38" s="26">
        <v>54939.106999999975</v>
      </c>
      <c r="AD38" s="26">
        <v>39610.614999999998</v>
      </c>
      <c r="AE38" s="26">
        <v>40227.44400000004</v>
      </c>
      <c r="AF38" s="26">
        <v>41068.910000000025</v>
      </c>
      <c r="AG38" s="26">
        <v>40260.318999999967</v>
      </c>
      <c r="AH38" s="26">
        <v>44298.180000000044</v>
      </c>
      <c r="AI38" s="27">
        <f t="shared" si="45"/>
        <v>0.10029381535700402</v>
      </c>
      <c r="AK38" s="167">
        <f t="shared" si="29"/>
        <v>3.2539314368583776</v>
      </c>
      <c r="AL38" s="142">
        <f t="shared" si="30"/>
        <v>3.1337083285605001</v>
      </c>
      <c r="AM38" s="142">
        <f t="shared" si="31"/>
        <v>2.2562326611474677</v>
      </c>
      <c r="AN38" s="142">
        <f t="shared" si="32"/>
        <v>3.3901116276712977</v>
      </c>
      <c r="AO38" s="142">
        <f t="shared" si="33"/>
        <v>3.3140091652530894</v>
      </c>
      <c r="AP38" s="142">
        <f t="shared" si="34"/>
        <v>3.4292885910740196</v>
      </c>
      <c r="AQ38" s="142">
        <f t="shared" si="35"/>
        <v>3.2799387414257781</v>
      </c>
      <c r="AR38" s="142">
        <f t="shared" si="36"/>
        <v>3.0212068642228891</v>
      </c>
      <c r="AS38" s="142">
        <f t="shared" si="37"/>
        <v>3.2532448061198354</v>
      </c>
      <c r="AT38" s="142">
        <f t="shared" si="38"/>
        <v>3.4008016340950329</v>
      </c>
      <c r="AU38" s="142">
        <f t="shared" si="39"/>
        <v>3.1623807399392989</v>
      </c>
      <c r="AV38" s="142">
        <f t="shared" si="40"/>
        <v>3.1617372629813776</v>
      </c>
      <c r="AW38" s="142">
        <f t="shared" si="41"/>
        <v>3.1696496791985505</v>
      </c>
      <c r="AX38" s="142">
        <f t="shared" si="42"/>
        <v>3.1868024521878535</v>
      </c>
      <c r="AY38" s="142">
        <f t="shared" si="43"/>
        <v>3.2071185028295162</v>
      </c>
      <c r="AZ38" s="27">
        <f t="shared" si="46"/>
        <v>6.3750580547328713E-3</v>
      </c>
      <c r="BC38" s="129"/>
    </row>
    <row r="39" spans="1:55" ht="20.100000000000001" customHeight="1">
      <c r="A39" s="156" t="s">
        <v>11</v>
      </c>
      <c r="B39" s="17">
        <v>155283.11000000002</v>
      </c>
      <c r="C39" s="26">
        <v>190846.28999999995</v>
      </c>
      <c r="D39" s="26">
        <v>164476.10999999999</v>
      </c>
      <c r="E39" s="26">
        <v>155784.03000000006</v>
      </c>
      <c r="F39" s="26">
        <v>141171.96999999974</v>
      </c>
      <c r="G39" s="26">
        <v>154005.31000000008</v>
      </c>
      <c r="H39" s="26">
        <v>193124.43999999997</v>
      </c>
      <c r="I39" s="26">
        <v>201827.3900000001</v>
      </c>
      <c r="J39" s="26">
        <v>161829.70000000001</v>
      </c>
      <c r="K39" s="26">
        <v>150815.30999999974</v>
      </c>
      <c r="L39" s="26">
        <v>141955.05999999985</v>
      </c>
      <c r="M39" s="26">
        <v>153861.86999999994</v>
      </c>
      <c r="N39" s="26">
        <v>147150.81999999998</v>
      </c>
      <c r="O39" s="26">
        <v>145513.08999999985</v>
      </c>
      <c r="P39" s="26">
        <v>122992.66999999995</v>
      </c>
      <c r="Q39" s="27">
        <f t="shared" si="44"/>
        <v>-0.15476559531517006</v>
      </c>
      <c r="S39" s="122" t="s">
        <v>11</v>
      </c>
      <c r="T39" s="25">
        <v>50334.872000000032</v>
      </c>
      <c r="U39" s="26">
        <v>48986.57900000002</v>
      </c>
      <c r="V39" s="26">
        <v>51362.042000000016</v>
      </c>
      <c r="W39" s="26">
        <v>51289.855999999963</v>
      </c>
      <c r="X39" s="26">
        <v>48284.936000000031</v>
      </c>
      <c r="Y39" s="26">
        <v>53105.856999999989</v>
      </c>
      <c r="Z39" s="26">
        <v>59549.020999999986</v>
      </c>
      <c r="AA39" s="26">
        <v>59908.970000000067</v>
      </c>
      <c r="AB39" s="26">
        <v>53697.078000000001</v>
      </c>
      <c r="AC39" s="26">
        <v>48381.740000000013</v>
      </c>
      <c r="AD39" s="26">
        <v>43825.39899999999</v>
      </c>
      <c r="AE39" s="26">
        <v>46964.612000000016</v>
      </c>
      <c r="AF39" s="26">
        <v>46669.291999999994</v>
      </c>
      <c r="AG39" s="26">
        <v>47917.589999999953</v>
      </c>
      <c r="AH39" s="26">
        <v>39793.081000000013</v>
      </c>
      <c r="AI39" s="27">
        <f t="shared" si="45"/>
        <v>-0.16955170324717808</v>
      </c>
      <c r="AK39" s="167">
        <f t="shared" ref="AK39:AL45" si="47">(T39/B39)*10</f>
        <v>3.2414904621629503</v>
      </c>
      <c r="AL39" s="142">
        <f t="shared" si="47"/>
        <v>2.5668080317411479</v>
      </c>
      <c r="AM39" s="142">
        <f t="shared" ref="AM39:AY41" si="48">IF(V39="","",(V39/D39)*10)</f>
        <v>3.1227660965473962</v>
      </c>
      <c r="AN39" s="142">
        <f t="shared" si="48"/>
        <v>3.2923693141074821</v>
      </c>
      <c r="AO39" s="142">
        <f t="shared" si="48"/>
        <v>3.4202920027254784</v>
      </c>
      <c r="AP39" s="142">
        <f t="shared" si="48"/>
        <v>3.4483133730908344</v>
      </c>
      <c r="AQ39" s="142">
        <f t="shared" si="48"/>
        <v>3.0834533940913951</v>
      </c>
      <c r="AR39" s="142">
        <f t="shared" si="48"/>
        <v>2.9683270442133765</v>
      </c>
      <c r="AS39" s="142">
        <f t="shared" si="48"/>
        <v>3.3181225695901304</v>
      </c>
      <c r="AT39" s="142">
        <f t="shared" si="48"/>
        <v>3.2080125021789963</v>
      </c>
      <c r="AU39" s="142">
        <f t="shared" si="48"/>
        <v>3.0872727608300847</v>
      </c>
      <c r="AV39" s="142">
        <f t="shared" si="48"/>
        <v>3.0523879633076105</v>
      </c>
      <c r="AW39" s="142">
        <f t="shared" si="48"/>
        <v>3.1715278243097793</v>
      </c>
      <c r="AX39" s="142">
        <f t="shared" si="48"/>
        <v>3.2930088970002629</v>
      </c>
      <c r="AY39" s="142">
        <f t="shared" si="48"/>
        <v>3.2354026463528296</v>
      </c>
      <c r="AZ39" s="27">
        <f t="shared" si="46"/>
        <v>-1.7493499850519446E-2</v>
      </c>
      <c r="BC39" s="129"/>
    </row>
    <row r="40" spans="1:55" ht="20.100000000000001" customHeight="1" thickBot="1">
      <c r="A40" s="156" t="s">
        <v>12</v>
      </c>
      <c r="B40" s="17">
        <v>149645.83999999991</v>
      </c>
      <c r="C40" s="26">
        <v>159202.30000000008</v>
      </c>
      <c r="D40" s="26">
        <v>203434.65000000014</v>
      </c>
      <c r="E40" s="26">
        <v>108594.94999999985</v>
      </c>
      <c r="F40" s="26">
        <v>106301.55</v>
      </c>
      <c r="G40" s="26">
        <v>116548.94000000003</v>
      </c>
      <c r="H40" s="26">
        <v>113772.80000000005</v>
      </c>
      <c r="I40" s="26">
        <v>147624.20999999967</v>
      </c>
      <c r="J40" s="26">
        <v>117569.23</v>
      </c>
      <c r="K40" s="26">
        <v>123931.32000000007</v>
      </c>
      <c r="L40" s="26">
        <v>108069.5199999999</v>
      </c>
      <c r="M40" s="26">
        <v>116171.73000000004</v>
      </c>
      <c r="N40" s="26">
        <v>109122.84000000007</v>
      </c>
      <c r="O40" s="26">
        <v>91498.370000000083</v>
      </c>
      <c r="P40" s="26">
        <v>98421.509999999864</v>
      </c>
      <c r="Q40" s="27">
        <f t="shared" si="44"/>
        <v>7.5664080136069914E-2</v>
      </c>
      <c r="S40" s="123" t="s">
        <v>12</v>
      </c>
      <c r="T40" s="25">
        <v>35379.044000000002</v>
      </c>
      <c r="U40" s="26">
        <v>37144.067999999992</v>
      </c>
      <c r="V40" s="26">
        <v>37986.12000000001</v>
      </c>
      <c r="W40" s="26">
        <v>33420.183999999987</v>
      </c>
      <c r="X40" s="26">
        <v>33733.983000000022</v>
      </c>
      <c r="Y40" s="26">
        <v>36039.897999999965</v>
      </c>
      <c r="Z40" s="26">
        <v>34055.992000000013</v>
      </c>
      <c r="AA40" s="26">
        <v>36034.477999999988</v>
      </c>
      <c r="AB40" s="26">
        <v>35921.741999999998</v>
      </c>
      <c r="AC40" s="26">
        <v>37043.72399999998</v>
      </c>
      <c r="AD40" s="26">
        <v>32897.341999999997</v>
      </c>
      <c r="AE40" s="26">
        <v>33474.04300000002</v>
      </c>
      <c r="AF40" s="26">
        <v>32438.861000000004</v>
      </c>
      <c r="AG40" s="26">
        <v>26829.104000000014</v>
      </c>
      <c r="AH40" s="26">
        <v>29612.303999999993</v>
      </c>
      <c r="AI40" s="27">
        <f t="shared" si="45"/>
        <v>0.1037380897997927</v>
      </c>
      <c r="AK40" s="167">
        <f t="shared" si="47"/>
        <v>2.3641849315690981</v>
      </c>
      <c r="AL40" s="142">
        <f t="shared" si="47"/>
        <v>2.3331363931299971</v>
      </c>
      <c r="AM40" s="142">
        <f t="shared" si="48"/>
        <v>1.8672394304510065</v>
      </c>
      <c r="AN40" s="142">
        <f t="shared" si="48"/>
        <v>3.0775081161693092</v>
      </c>
      <c r="AO40" s="142">
        <f t="shared" si="48"/>
        <v>3.1734234355002373</v>
      </c>
      <c r="AP40" s="142">
        <f t="shared" si="48"/>
        <v>3.0922544640903604</v>
      </c>
      <c r="AQ40" s="142">
        <f t="shared" si="48"/>
        <v>2.9933333802103839</v>
      </c>
      <c r="AR40" s="142">
        <f t="shared" si="48"/>
        <v>2.4409599211403106</v>
      </c>
      <c r="AS40" s="142">
        <f t="shared" si="48"/>
        <v>3.0553693343062638</v>
      </c>
      <c r="AT40" s="142">
        <f t="shared" si="48"/>
        <v>2.9890526462560034</v>
      </c>
      <c r="AU40" s="142">
        <f t="shared" si="48"/>
        <v>3.0440906927318663</v>
      </c>
      <c r="AV40" s="142">
        <f t="shared" si="48"/>
        <v>2.8814276072156284</v>
      </c>
      <c r="AW40" s="142">
        <f t="shared" si="48"/>
        <v>2.9726921513406346</v>
      </c>
      <c r="AX40" s="142">
        <f t="shared" si="48"/>
        <v>2.9321947483873201</v>
      </c>
      <c r="AY40" s="142">
        <f t="shared" si="48"/>
        <v>3.0087227883416983</v>
      </c>
      <c r="AZ40" s="27">
        <f t="shared" si="46"/>
        <v>2.609923505131025E-2</v>
      </c>
      <c r="BC40" s="129"/>
    </row>
    <row r="41" spans="1:55" ht="20.100000000000001" customHeight="1" thickBot="1">
      <c r="A41" s="583" t="str">
        <f>A19</f>
        <v>jan-dez</v>
      </c>
      <c r="B41" s="582">
        <f>SUM(B29:B40)</f>
        <v>1496959.3399999999</v>
      </c>
      <c r="C41" s="149">
        <f t="shared" ref="C41:P41" si="49">SUM(C29:C40)</f>
        <v>1681832.61</v>
      </c>
      <c r="D41" s="149">
        <f t="shared" si="49"/>
        <v>1866671.5499999996</v>
      </c>
      <c r="E41" s="149">
        <f t="shared" si="49"/>
        <v>1638051.7199999997</v>
      </c>
      <c r="F41" s="149">
        <f t="shared" si="49"/>
        <v>1384490.7399999998</v>
      </c>
      <c r="G41" s="149">
        <f t="shared" si="49"/>
        <v>1402522.0199999996</v>
      </c>
      <c r="H41" s="149">
        <f t="shared" si="49"/>
        <v>1646785.4400000002</v>
      </c>
      <c r="I41" s="149">
        <f t="shared" si="49"/>
        <v>1678629.5899999999</v>
      </c>
      <c r="J41" s="149">
        <f t="shared" si="49"/>
        <v>1681508.8599999999</v>
      </c>
      <c r="K41" s="149">
        <f t="shared" si="49"/>
        <v>1567969.7799999993</v>
      </c>
      <c r="L41" s="149">
        <f t="shared" si="49"/>
        <v>1411747.2599999993</v>
      </c>
      <c r="M41" s="149">
        <f t="shared" si="49"/>
        <v>1508727.3799999997</v>
      </c>
      <c r="N41" s="149">
        <f t="shared" si="49"/>
        <v>1468607.6599999997</v>
      </c>
      <c r="O41" s="149">
        <f t="shared" si="49"/>
        <v>1412752.0399999996</v>
      </c>
      <c r="P41" s="32">
        <f t="shared" si="49"/>
        <v>1490478.7499999991</v>
      </c>
      <c r="Q41" s="28">
        <f t="shared" si="44"/>
        <v>5.501794214361886E-2</v>
      </c>
      <c r="S41" s="122"/>
      <c r="T41" s="148">
        <f>SUM(T29:T40)</f>
        <v>386156.65199999994</v>
      </c>
      <c r="U41" s="149">
        <f t="shared" ref="U41:AH41" si="50">SUM(U29:U40)</f>
        <v>390987.57200000004</v>
      </c>
      <c r="V41" s="149">
        <f t="shared" si="50"/>
        <v>406063.09400000004</v>
      </c>
      <c r="W41" s="149">
        <f t="shared" si="50"/>
        <v>407598.05399999983</v>
      </c>
      <c r="X41" s="149">
        <f t="shared" si="50"/>
        <v>406953.16900000011</v>
      </c>
      <c r="Y41" s="149">
        <f t="shared" si="50"/>
        <v>421887.39099999977</v>
      </c>
      <c r="Z41" s="149">
        <f t="shared" si="50"/>
        <v>431264.80099999998</v>
      </c>
      <c r="AA41" s="149">
        <f t="shared" si="50"/>
        <v>442364.45199999999</v>
      </c>
      <c r="AB41" s="149">
        <f t="shared" si="50"/>
        <v>454202.09499999997</v>
      </c>
      <c r="AC41" s="149">
        <f t="shared" si="50"/>
        <v>454929.95199999993</v>
      </c>
      <c r="AD41" s="149">
        <f t="shared" si="50"/>
        <v>393954.14199999993</v>
      </c>
      <c r="AE41" s="149">
        <f t="shared" si="50"/>
        <v>429645.89000000013</v>
      </c>
      <c r="AF41" s="149">
        <f t="shared" si="50"/>
        <v>418166.49000000022</v>
      </c>
      <c r="AG41" s="149">
        <f t="shared" si="50"/>
        <v>404411.64599999995</v>
      </c>
      <c r="AH41" s="32">
        <f t="shared" si="50"/>
        <v>406321.50900000008</v>
      </c>
      <c r="AI41" s="28">
        <f t="shared" si="45"/>
        <v>4.7225717134766407E-3</v>
      </c>
      <c r="AK41" s="166">
        <f t="shared" si="47"/>
        <v>2.5796068181785081</v>
      </c>
      <c r="AL41" s="151">
        <f t="shared" si="47"/>
        <v>2.3247710246265236</v>
      </c>
      <c r="AM41" s="151">
        <f t="shared" si="48"/>
        <v>2.1753323127467183</v>
      </c>
      <c r="AN41" s="151">
        <f t="shared" si="48"/>
        <v>2.4883100394412452</v>
      </c>
      <c r="AO41" s="151">
        <f t="shared" si="48"/>
        <v>2.9393708259832794</v>
      </c>
      <c r="AP41" s="151">
        <f t="shared" si="48"/>
        <v>3.0080625115604236</v>
      </c>
      <c r="AQ41" s="151">
        <f t="shared" si="48"/>
        <v>2.618828115215786</v>
      </c>
      <c r="AR41" s="151">
        <f t="shared" si="48"/>
        <v>2.6352713822946496</v>
      </c>
      <c r="AS41" s="151">
        <f t="shared" si="48"/>
        <v>2.7011579052875168</v>
      </c>
      <c r="AT41" s="151">
        <f t="shared" si="48"/>
        <v>2.9013948980572835</v>
      </c>
      <c r="AU41" s="151">
        <f t="shared" si="48"/>
        <v>2.7905429899683325</v>
      </c>
      <c r="AV41" s="151">
        <f t="shared" si="48"/>
        <v>2.8477370775891946</v>
      </c>
      <c r="AW41" s="151">
        <f t="shared" si="48"/>
        <v>2.8473669407389601</v>
      </c>
      <c r="AX41" s="151">
        <f t="shared" si="48"/>
        <v>2.8625805134211668</v>
      </c>
      <c r="AY41" s="151">
        <f t="shared" si="48"/>
        <v>2.7261140690533181</v>
      </c>
      <c r="AZ41" s="28">
        <f t="shared" si="46"/>
        <v>-4.7672526144863975E-2</v>
      </c>
      <c r="BC41" s="129"/>
    </row>
    <row r="42" spans="1:55" ht="20.100000000000001" customHeight="1">
      <c r="A42" s="156" t="s">
        <v>14</v>
      </c>
      <c r="B42" s="17">
        <f>SUM(B29:B31)</f>
        <v>337442.86</v>
      </c>
      <c r="C42" s="26">
        <f>SUM(C29:C31)</f>
        <v>332800.42999999988</v>
      </c>
      <c r="D42" s="26">
        <f>SUM(D29:D31)</f>
        <v>434832.52999999991</v>
      </c>
      <c r="E42" s="26">
        <f t="shared" ref="E42:O42" si="51">SUM(E29:E31)</f>
        <v>397992.19999999995</v>
      </c>
      <c r="F42" s="26">
        <f t="shared" si="51"/>
        <v>320914.02999999997</v>
      </c>
      <c r="G42" s="26">
        <f t="shared" si="51"/>
        <v>319240.09999999998</v>
      </c>
      <c r="H42" s="26">
        <f t="shared" si="51"/>
        <v>375788.15999999986</v>
      </c>
      <c r="I42" s="26">
        <f t="shared" si="51"/>
        <v>329821.17</v>
      </c>
      <c r="J42" s="26">
        <f t="shared" si="51"/>
        <v>409296.98</v>
      </c>
      <c r="K42" s="26">
        <f t="shared" si="51"/>
        <v>362582.60999999987</v>
      </c>
      <c r="L42" s="26">
        <f t="shared" si="51"/>
        <v>323969.94999999995</v>
      </c>
      <c r="M42" s="26">
        <f t="shared" si="51"/>
        <v>371518.00999999989</v>
      </c>
      <c r="N42" s="26">
        <f t="shared" si="51"/>
        <v>343792.48999999976</v>
      </c>
      <c r="O42" s="26">
        <f t="shared" si="51"/>
        <v>334600.13999999996</v>
      </c>
      <c r="P42" s="26">
        <f>IF(P31="","",SUM(P29:P31))</f>
        <v>351994.39999999979</v>
      </c>
      <c r="Q42" s="27">
        <f t="shared" si="44"/>
        <v>5.1985214351673123E-2</v>
      </c>
      <c r="S42" s="124" t="s">
        <v>14</v>
      </c>
      <c r="T42" s="25">
        <f>SUM(T29:T31)</f>
        <v>82216.569999999963</v>
      </c>
      <c r="U42" s="26">
        <f>SUM(U29:U31)</f>
        <v>78766.856</v>
      </c>
      <c r="V42" s="26">
        <f>SUM(V29:V31)</f>
        <v>86315.356999999989</v>
      </c>
      <c r="W42" s="26">
        <f t="shared" ref="W42:AH42" si="52">SUM(W29:W31)</f>
        <v>84446.709999999992</v>
      </c>
      <c r="X42" s="26">
        <f t="shared" si="52"/>
        <v>88812.746000000028</v>
      </c>
      <c r="Y42" s="26">
        <f t="shared" si="52"/>
        <v>88470.203999999969</v>
      </c>
      <c r="Z42" s="26">
        <f t="shared" si="52"/>
        <v>91011.791000000027</v>
      </c>
      <c r="AA42" s="26">
        <f t="shared" si="52"/>
        <v>89366.013999999952</v>
      </c>
      <c r="AB42" s="26">
        <f t="shared" si="52"/>
        <v>99643.168000000005</v>
      </c>
      <c r="AC42" s="26">
        <f t="shared" si="52"/>
        <v>99340.117999999988</v>
      </c>
      <c r="AD42" s="26">
        <f t="shared" si="52"/>
        <v>86053.720000000016</v>
      </c>
      <c r="AE42" s="26">
        <f t="shared" si="52"/>
        <v>101509.05600000001</v>
      </c>
      <c r="AF42" s="26">
        <f t="shared" si="52"/>
        <v>96896.077000000048</v>
      </c>
      <c r="AG42" s="26">
        <f t="shared" si="52"/>
        <v>93756.756999999998</v>
      </c>
      <c r="AH42" s="26">
        <f t="shared" si="52"/>
        <v>95196.732000000047</v>
      </c>
      <c r="AI42" s="27">
        <f t="shared" si="45"/>
        <v>1.5358626365458114E-2</v>
      </c>
      <c r="AK42" s="202">
        <f t="shared" si="47"/>
        <v>2.4364590200545351</v>
      </c>
      <c r="AL42" s="152">
        <f t="shared" si="47"/>
        <v>2.3667894900255999</v>
      </c>
      <c r="AM42" s="152">
        <f t="shared" ref="AM42:AY44" si="53">(V42/D42)*10</f>
        <v>1.9850252923809542</v>
      </c>
      <c r="AN42" s="152">
        <f t="shared" si="53"/>
        <v>2.1218182165379122</v>
      </c>
      <c r="AO42" s="152">
        <f t="shared" si="53"/>
        <v>2.7674934000236773</v>
      </c>
      <c r="AP42" s="152">
        <f t="shared" si="53"/>
        <v>2.7712747865947911</v>
      </c>
      <c r="AQ42" s="152">
        <f t="shared" si="53"/>
        <v>2.4218908599994227</v>
      </c>
      <c r="AR42" s="152">
        <f t="shared" si="53"/>
        <v>2.7095293488892769</v>
      </c>
      <c r="AS42" s="152">
        <f t="shared" si="53"/>
        <v>2.4344955587016552</v>
      </c>
      <c r="AT42" s="152">
        <f t="shared" si="53"/>
        <v>2.7397926778672597</v>
      </c>
      <c r="AU42" s="152">
        <f t="shared" si="53"/>
        <v>2.6562253690504329</v>
      </c>
      <c r="AV42" s="152">
        <f t="shared" si="53"/>
        <v>2.7322782009948869</v>
      </c>
      <c r="AW42" s="152">
        <f t="shared" si="53"/>
        <v>2.8184465867768118</v>
      </c>
      <c r="AX42" s="152">
        <f t="shared" si="53"/>
        <v>2.8020537289673579</v>
      </c>
      <c r="AY42" s="152">
        <f t="shared" si="53"/>
        <v>2.7044956397033619</v>
      </c>
      <c r="AZ42" s="27">
        <f t="shared" si="46"/>
        <v>-3.481663761670592E-2</v>
      </c>
      <c r="BC42" s="129"/>
    </row>
    <row r="43" spans="1:55" ht="20.100000000000001" customHeight="1">
      <c r="A43" s="156" t="s">
        <v>15</v>
      </c>
      <c r="B43" s="17">
        <f>SUM(B32:B34)</f>
        <v>382397.61999999994</v>
      </c>
      <c r="C43" s="26">
        <f>SUM(C32:C34)</f>
        <v>466419.70999999996</v>
      </c>
      <c r="D43" s="26">
        <f>SUM(D32:D34)</f>
        <v>416251.13000000024</v>
      </c>
      <c r="E43" s="26">
        <f t="shared" ref="E43:O43" si="54">SUM(E32:E34)</f>
        <v>452362.07000000007</v>
      </c>
      <c r="F43" s="26">
        <f t="shared" si="54"/>
        <v>346745.78999999992</v>
      </c>
      <c r="G43" s="26">
        <f t="shared" si="54"/>
        <v>356512.32999999996</v>
      </c>
      <c r="H43" s="26">
        <f t="shared" si="54"/>
        <v>427716.65999999992</v>
      </c>
      <c r="I43" s="26">
        <f t="shared" si="54"/>
        <v>426590.23</v>
      </c>
      <c r="J43" s="26">
        <f t="shared" si="54"/>
        <v>454858.03</v>
      </c>
      <c r="K43" s="26">
        <f t="shared" si="54"/>
        <v>390784.71999999991</v>
      </c>
      <c r="L43" s="26">
        <f t="shared" si="54"/>
        <v>348578.50999999989</v>
      </c>
      <c r="M43" s="26">
        <f t="shared" si="54"/>
        <v>402799.82999999984</v>
      </c>
      <c r="N43" s="26">
        <f t="shared" si="54"/>
        <v>382135.83999999968</v>
      </c>
      <c r="O43" s="26">
        <f t="shared" si="54"/>
        <v>373424.61999999994</v>
      </c>
      <c r="P43" s="26">
        <f>IF(P34="","",SUM(P32:P34))</f>
        <v>436639.19000000006</v>
      </c>
      <c r="Q43" s="27">
        <f t="shared" si="44"/>
        <v>0.16928334826986002</v>
      </c>
      <c r="S43" s="122" t="s">
        <v>15</v>
      </c>
      <c r="T43" s="25">
        <f>SUM(T32:T34)</f>
        <v>86998.260999999969</v>
      </c>
      <c r="U43" s="26">
        <f>SUM(U32:U34)</f>
        <v>91054.148000000016</v>
      </c>
      <c r="V43" s="26">
        <f>SUM(V32:V34)</f>
        <v>86989.97</v>
      </c>
      <c r="W43" s="26">
        <f t="shared" ref="W43:AH43" si="55">SUM(W32:W34)</f>
        <v>94857.412999999986</v>
      </c>
      <c r="X43" s="26">
        <f t="shared" si="55"/>
        <v>91989.164000000033</v>
      </c>
      <c r="Y43" s="26">
        <f t="shared" si="55"/>
        <v>97881.056000000011</v>
      </c>
      <c r="Z43" s="26">
        <f t="shared" si="55"/>
        <v>97771.116999999969</v>
      </c>
      <c r="AA43" s="26">
        <f t="shared" si="55"/>
        <v>103996.73799999995</v>
      </c>
      <c r="AB43" s="26">
        <f t="shared" si="55"/>
        <v>107258.03199999998</v>
      </c>
      <c r="AC43" s="26">
        <f t="shared" si="55"/>
        <v>100592.079</v>
      </c>
      <c r="AD43" s="26">
        <f t="shared" si="55"/>
        <v>90380.885999999999</v>
      </c>
      <c r="AE43" s="26">
        <f t="shared" si="55"/>
        <v>108425.69100000005</v>
      </c>
      <c r="AF43" s="26">
        <f t="shared" si="55"/>
        <v>101593.97400000006</v>
      </c>
      <c r="AG43" s="26">
        <f t="shared" si="55"/>
        <v>100442.45000000004</v>
      </c>
      <c r="AH43" s="26">
        <f t="shared" si="55"/>
        <v>104216.242</v>
      </c>
      <c r="AI43" s="27">
        <f t="shared" si="45"/>
        <v>3.7571684083770915E-2</v>
      </c>
      <c r="AK43" s="167">
        <f t="shared" si="47"/>
        <v>2.2750732862824821</v>
      </c>
      <c r="AL43" s="142">
        <f t="shared" si="47"/>
        <v>1.9521934010893327</v>
      </c>
      <c r="AM43" s="142">
        <f t="shared" si="53"/>
        <v>2.0898434558003469</v>
      </c>
      <c r="AN43" s="142">
        <f t="shared" si="53"/>
        <v>2.0969356029341712</v>
      </c>
      <c r="AO43" s="142">
        <f t="shared" si="53"/>
        <v>2.6529280715996597</v>
      </c>
      <c r="AP43" s="142">
        <f t="shared" si="53"/>
        <v>2.7455167118623924</v>
      </c>
      <c r="AQ43" s="142">
        <f t="shared" si="53"/>
        <v>2.2858851698692302</v>
      </c>
      <c r="AR43" s="142">
        <f t="shared" si="53"/>
        <v>2.4378602857360319</v>
      </c>
      <c r="AS43" s="142">
        <f t="shared" si="53"/>
        <v>2.3580551496474618</v>
      </c>
      <c r="AT43" s="142">
        <f t="shared" si="53"/>
        <v>2.5741047142273121</v>
      </c>
      <c r="AU43" s="142">
        <f t="shared" si="53"/>
        <v>2.5928415954270969</v>
      </c>
      <c r="AV43" s="142">
        <f t="shared" si="53"/>
        <v>2.6918008133220934</v>
      </c>
      <c r="AW43" s="142">
        <f t="shared" si="53"/>
        <v>2.6585827176011585</v>
      </c>
      <c r="AX43" s="142">
        <f t="shared" si="53"/>
        <v>2.6897650722654562</v>
      </c>
      <c r="AY43" s="142">
        <f t="shared" si="53"/>
        <v>2.3867816812320486</v>
      </c>
      <c r="AZ43" s="27">
        <f t="shared" si="46"/>
        <v>-0.11264306840679573</v>
      </c>
      <c r="BC43" s="129"/>
    </row>
    <row r="44" spans="1:55" ht="20.100000000000001" customHeight="1">
      <c r="A44" s="156" t="s">
        <v>16</v>
      </c>
      <c r="B44" s="17">
        <f>SUM(B35:B37)</f>
        <v>350097.77999999997</v>
      </c>
      <c r="C44" s="26">
        <f>SUM(C35:C37)</f>
        <v>402574.6700000001</v>
      </c>
      <c r="D44" s="26">
        <f>SUM(D35:D37)</f>
        <v>433753.65999999992</v>
      </c>
      <c r="E44" s="26">
        <f t="shared" ref="E44:O44" si="56">SUM(E35:E37)</f>
        <v>380039.47999999986</v>
      </c>
      <c r="F44" s="26">
        <f t="shared" si="56"/>
        <v>326934.71000000002</v>
      </c>
      <c r="G44" s="26">
        <f t="shared" si="56"/>
        <v>312275.05999999988</v>
      </c>
      <c r="H44" s="26">
        <f t="shared" si="56"/>
        <v>397927.66000000009</v>
      </c>
      <c r="I44" s="26">
        <f t="shared" si="56"/>
        <v>401306.53999999992</v>
      </c>
      <c r="J44" s="26">
        <f t="shared" si="56"/>
        <v>370175.25</v>
      </c>
      <c r="K44" s="26">
        <f t="shared" si="56"/>
        <v>378308.29999999981</v>
      </c>
      <c r="L44" s="26">
        <f t="shared" si="56"/>
        <v>363918.54</v>
      </c>
      <c r="M44" s="26">
        <f t="shared" si="56"/>
        <v>337143.84999999986</v>
      </c>
      <c r="N44" s="26">
        <f t="shared" si="56"/>
        <v>356836.42999999993</v>
      </c>
      <c r="O44" s="26">
        <f t="shared" si="56"/>
        <v>341381.28999999969</v>
      </c>
      <c r="P44" s="26">
        <f>IF(P37="","",SUM(P35:P37))</f>
        <v>342306.42999999976</v>
      </c>
      <c r="Q44" s="27">
        <f t="shared" si="44"/>
        <v>2.7099903453996353E-3</v>
      </c>
      <c r="S44" s="122" t="s">
        <v>16</v>
      </c>
      <c r="T44" s="25">
        <f>SUM(T35:T37)</f>
        <v>91499.962999999989</v>
      </c>
      <c r="U44" s="26">
        <f>SUM(U35:U37)</f>
        <v>94301.094000000012</v>
      </c>
      <c r="V44" s="26">
        <f>SUM(V35:V37)</f>
        <v>95143.493000000002</v>
      </c>
      <c r="W44" s="26">
        <f t="shared" ref="W44:AH44" si="57">SUM(W35:W37)</f>
        <v>95010.713999999993</v>
      </c>
      <c r="X44" s="26">
        <f t="shared" si="57"/>
        <v>96933.330000000016</v>
      </c>
      <c r="Y44" s="26">
        <f t="shared" si="57"/>
        <v>97029.099999999919</v>
      </c>
      <c r="Z44" s="26">
        <f t="shared" si="57"/>
        <v>103464.25199999993</v>
      </c>
      <c r="AA44" s="26">
        <f t="shared" si="57"/>
        <v>101256.62400000007</v>
      </c>
      <c r="AB44" s="26">
        <f t="shared" si="57"/>
        <v>103099.24100000001</v>
      </c>
      <c r="AC44" s="26">
        <f t="shared" si="57"/>
        <v>114633.18400000001</v>
      </c>
      <c r="AD44" s="26">
        <f t="shared" si="57"/>
        <v>101186.17999999993</v>
      </c>
      <c r="AE44" s="26">
        <f t="shared" si="57"/>
        <v>99045.043999999994</v>
      </c>
      <c r="AF44" s="26">
        <f t="shared" si="57"/>
        <v>99499.376000000018</v>
      </c>
      <c r="AG44" s="26">
        <f t="shared" si="57"/>
        <v>95205.426000000007</v>
      </c>
      <c r="AH44" s="26">
        <f t="shared" si="57"/>
        <v>93204.97</v>
      </c>
      <c r="AI44" s="27">
        <f t="shared" si="45"/>
        <v>-2.1011995681842813E-2</v>
      </c>
      <c r="AK44" s="167">
        <f t="shared" si="47"/>
        <v>2.613554504687233</v>
      </c>
      <c r="AL44" s="142">
        <f t="shared" si="47"/>
        <v>2.3424497621770386</v>
      </c>
      <c r="AM44" s="142">
        <f t="shared" si="53"/>
        <v>2.1934914163029777</v>
      </c>
      <c r="AN44" s="142">
        <f t="shared" si="53"/>
        <v>2.5000222082189993</v>
      </c>
      <c r="AO44" s="142">
        <f t="shared" si="53"/>
        <v>2.9649140037776966</v>
      </c>
      <c r="AP44" s="142">
        <f t="shared" si="53"/>
        <v>3.1071677642140223</v>
      </c>
      <c r="AQ44" s="142">
        <f t="shared" si="53"/>
        <v>2.6000769084511473</v>
      </c>
      <c r="AR44" s="142">
        <f t="shared" si="53"/>
        <v>2.5231740305054604</v>
      </c>
      <c r="AS44" s="142">
        <f t="shared" si="53"/>
        <v>2.7851467919586739</v>
      </c>
      <c r="AT44" s="142">
        <f t="shared" si="53"/>
        <v>3.0301524973150222</v>
      </c>
      <c r="AU44" s="142">
        <f t="shared" si="53"/>
        <v>2.780462352921067</v>
      </c>
      <c r="AV44" s="142">
        <f t="shared" si="53"/>
        <v>2.9377680773355359</v>
      </c>
      <c r="AW44" s="142">
        <f t="shared" si="53"/>
        <v>2.7883749425472066</v>
      </c>
      <c r="AX44" s="142">
        <f t="shared" si="53"/>
        <v>2.7888296397263042</v>
      </c>
      <c r="AY44" s="142">
        <f t="shared" si="53"/>
        <v>2.7228518611233818</v>
      </c>
      <c r="AZ44" s="27">
        <f t="shared" si="46"/>
        <v>-2.3657873418685183E-2</v>
      </c>
      <c r="BC44" s="129"/>
    </row>
    <row r="45" spans="1:55" ht="20.100000000000001" customHeight="1" thickBot="1">
      <c r="A45" s="158" t="s">
        <v>17</v>
      </c>
      <c r="B45" s="40">
        <f>SUM(B38:B40)</f>
        <v>427021.0799999999</v>
      </c>
      <c r="C45" s="30">
        <f>SUM(C38:C40)</f>
        <v>480037.80000000005</v>
      </c>
      <c r="D45" s="30">
        <f>IF(D40="","",SUM(D38:D40))</f>
        <v>581834.22999999986</v>
      </c>
      <c r="E45" s="30">
        <f t="shared" ref="E45:O45" si="58">IF(E40="","",SUM(E38:E40))</f>
        <v>407657.96999999974</v>
      </c>
      <c r="F45" s="30">
        <f t="shared" si="58"/>
        <v>389896.20999999979</v>
      </c>
      <c r="G45" s="30">
        <f t="shared" si="58"/>
        <v>414494.53</v>
      </c>
      <c r="H45" s="30">
        <f t="shared" si="58"/>
        <v>445352.96000000014</v>
      </c>
      <c r="I45" s="30">
        <f t="shared" si="58"/>
        <v>520911.64999999973</v>
      </c>
      <c r="J45" s="30">
        <f t="shared" si="58"/>
        <v>447178.6</v>
      </c>
      <c r="K45" s="30">
        <f t="shared" si="58"/>
        <v>436294.14999999967</v>
      </c>
      <c r="L45" s="30">
        <f t="shared" si="58"/>
        <v>375280.25999999972</v>
      </c>
      <c r="M45" s="30">
        <f t="shared" si="58"/>
        <v>397265.69</v>
      </c>
      <c r="N45" s="30">
        <f t="shared" si="58"/>
        <v>385842.90000000014</v>
      </c>
      <c r="O45" s="30">
        <f t="shared" si="58"/>
        <v>363345.98999999987</v>
      </c>
      <c r="P45" s="30">
        <f>IF(P40="","",SUM(P38:P40))</f>
        <v>359538.72999999975</v>
      </c>
      <c r="Q45" s="31">
        <f t="shared" si="44"/>
        <v>-1.0478332236445287E-2</v>
      </c>
      <c r="S45" s="123" t="s">
        <v>17</v>
      </c>
      <c r="T45" s="29">
        <f>SUM(T38:T40)</f>
        <v>125441.85800000001</v>
      </c>
      <c r="U45" s="30">
        <f>SUM(U38:U40)</f>
        <v>126865.47399999999</v>
      </c>
      <c r="V45" s="30">
        <f>IF(V40="","",SUM(V38:V40))</f>
        <v>137614.27400000003</v>
      </c>
      <c r="W45" s="30">
        <f t="shared" ref="W45:AH45" si="59">IF(W40="","",SUM(W38:W40))</f>
        <v>133283.21699999986</v>
      </c>
      <c r="X45" s="30">
        <f t="shared" si="59"/>
        <v>129217.92900000005</v>
      </c>
      <c r="Y45" s="30">
        <f t="shared" si="59"/>
        <v>138507.0309999999</v>
      </c>
      <c r="Z45" s="30">
        <f t="shared" si="59"/>
        <v>139017.64100000003</v>
      </c>
      <c r="AA45" s="30">
        <f t="shared" si="59"/>
        <v>147745.076</v>
      </c>
      <c r="AB45" s="30">
        <f t="shared" si="59"/>
        <v>144201.65400000001</v>
      </c>
      <c r="AC45" s="30">
        <f t="shared" si="59"/>
        <v>140364.57099999997</v>
      </c>
      <c r="AD45" s="30">
        <f t="shared" si="59"/>
        <v>116333.356</v>
      </c>
      <c r="AE45" s="30">
        <f t="shared" si="59"/>
        <v>120666.09900000007</v>
      </c>
      <c r="AF45" s="30">
        <f t="shared" si="59"/>
        <v>120177.06300000002</v>
      </c>
      <c r="AG45" s="30">
        <f t="shared" si="59"/>
        <v>115007.01299999995</v>
      </c>
      <c r="AH45" s="30">
        <f t="shared" si="59"/>
        <v>113703.56500000005</v>
      </c>
      <c r="AI45" s="31">
        <f t="shared" si="45"/>
        <v>-1.1333639279892459E-2</v>
      </c>
      <c r="AK45" s="173">
        <f t="shared" si="47"/>
        <v>2.9376034082439215</v>
      </c>
      <c r="AL45" s="145">
        <f t="shared" si="47"/>
        <v>2.642822586054681</v>
      </c>
      <c r="AM45" s="145">
        <f t="shared" ref="AM45:AY45" si="60">IF(V40="","",(V45/D45)*10)</f>
        <v>2.3651800960558829</v>
      </c>
      <c r="AN45" s="145">
        <f t="shared" si="60"/>
        <v>3.2694863539648189</v>
      </c>
      <c r="AO45" s="145">
        <f t="shared" si="60"/>
        <v>3.3141622228130947</v>
      </c>
      <c r="AP45" s="145">
        <f t="shared" si="60"/>
        <v>3.3415888745262787</v>
      </c>
      <c r="AQ45" s="145">
        <f t="shared" si="60"/>
        <v>3.1215160442629593</v>
      </c>
      <c r="AR45" s="145">
        <f t="shared" si="60"/>
        <v>2.8362789736032989</v>
      </c>
      <c r="AS45" s="145">
        <f t="shared" si="60"/>
        <v>3.2246993483140747</v>
      </c>
      <c r="AT45" s="145">
        <f t="shared" si="60"/>
        <v>3.2172003910664415</v>
      </c>
      <c r="AU45" s="145">
        <f t="shared" si="60"/>
        <v>3.0999060808580792</v>
      </c>
      <c r="AV45" s="145">
        <f t="shared" si="60"/>
        <v>3.0374155643795984</v>
      </c>
      <c r="AW45" s="145">
        <f t="shared" si="60"/>
        <v>3.1146630662375796</v>
      </c>
      <c r="AX45" s="145">
        <f t="shared" si="60"/>
        <v>3.1652203730114099</v>
      </c>
      <c r="AY45" s="145">
        <f t="shared" si="60"/>
        <v>3.162484470031925</v>
      </c>
      <c r="AZ45" s="31">
        <f t="shared" si="46"/>
        <v>-8.6436413805903182E-4</v>
      </c>
      <c r="BC45" s="129"/>
    </row>
    <row r="46" spans="1:5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BC46" s="129"/>
    </row>
    <row r="47" spans="1:55" ht="15.75" thickBot="1">
      <c r="Q47" s="125" t="s">
        <v>18</v>
      </c>
      <c r="AI47" s="195">
        <v>1000</v>
      </c>
      <c r="AZ47" s="195" t="s">
        <v>51</v>
      </c>
      <c r="BC47" s="129"/>
    </row>
    <row r="48" spans="1:55" ht="20.100000000000001" customHeight="1">
      <c r="A48" s="495" t="s">
        <v>28</v>
      </c>
      <c r="B48" s="497" t="s">
        <v>13</v>
      </c>
      <c r="C48" s="492"/>
      <c r="D48" s="492"/>
      <c r="E48" s="492"/>
      <c r="F48" s="492"/>
      <c r="G48" s="492"/>
      <c r="H48" s="492"/>
      <c r="I48" s="492"/>
      <c r="J48" s="492"/>
      <c r="K48" s="492"/>
      <c r="L48" s="492"/>
      <c r="M48" s="492"/>
      <c r="N48" s="492"/>
      <c r="O48" s="492"/>
      <c r="P48" s="492"/>
      <c r="Q48" s="493" t="s">
        <v>170</v>
      </c>
      <c r="S48" s="498" t="s">
        <v>20</v>
      </c>
      <c r="T48" s="491" t="s">
        <v>13</v>
      </c>
      <c r="U48" s="492"/>
      <c r="V48" s="492"/>
      <c r="W48" s="492"/>
      <c r="X48" s="492"/>
      <c r="Y48" s="492"/>
      <c r="Z48" s="492"/>
      <c r="AA48" s="492"/>
      <c r="AB48" s="492"/>
      <c r="AC48" s="492"/>
      <c r="AD48" s="492"/>
      <c r="AE48" s="492"/>
      <c r="AF48" s="492"/>
      <c r="AG48" s="492"/>
      <c r="AH48" s="492"/>
      <c r="AI48" s="493" t="s">
        <v>170</v>
      </c>
      <c r="AK48" s="491" t="s">
        <v>13</v>
      </c>
      <c r="AL48" s="492"/>
      <c r="AM48" s="492"/>
      <c r="AN48" s="492"/>
      <c r="AO48" s="492"/>
      <c r="AP48" s="492"/>
      <c r="AQ48" s="492"/>
      <c r="AR48" s="492"/>
      <c r="AS48" s="492"/>
      <c r="AT48" s="492"/>
      <c r="AU48" s="492"/>
      <c r="AV48" s="492"/>
      <c r="AW48" s="492"/>
      <c r="AX48" s="492"/>
      <c r="AY48" s="492"/>
      <c r="AZ48" s="493" t="str">
        <f>AI48</f>
        <v>D       2024/2023</v>
      </c>
      <c r="BC48" s="129"/>
    </row>
    <row r="49" spans="1:55" ht="20.100000000000001" customHeight="1" thickBot="1">
      <c r="A49" s="496"/>
      <c r="B49" s="130">
        <v>2010</v>
      </c>
      <c r="C49" s="20">
        <v>2011</v>
      </c>
      <c r="D49" s="20">
        <v>2012</v>
      </c>
      <c r="E49" s="20">
        <v>2013</v>
      </c>
      <c r="F49" s="20">
        <v>2014</v>
      </c>
      <c r="G49" s="20">
        <v>2015</v>
      </c>
      <c r="H49" s="20">
        <v>2016</v>
      </c>
      <c r="I49" s="20">
        <v>2017</v>
      </c>
      <c r="J49" s="20">
        <v>2018</v>
      </c>
      <c r="K49" s="170">
        <v>2019</v>
      </c>
      <c r="L49" s="170">
        <v>2020</v>
      </c>
      <c r="M49" s="170">
        <v>2021</v>
      </c>
      <c r="N49" s="170">
        <v>2022</v>
      </c>
      <c r="O49" s="170">
        <v>2023</v>
      </c>
      <c r="P49" s="170">
        <v>2024</v>
      </c>
      <c r="Q49" s="494"/>
      <c r="S49" s="499"/>
      <c r="T49" s="134">
        <v>2010</v>
      </c>
      <c r="U49" s="20">
        <v>2011</v>
      </c>
      <c r="V49" s="20">
        <v>2012</v>
      </c>
      <c r="W49" s="20">
        <v>2013</v>
      </c>
      <c r="X49" s="20">
        <v>2014</v>
      </c>
      <c r="Y49" s="20">
        <v>2015</v>
      </c>
      <c r="Z49" s="20">
        <v>2016</v>
      </c>
      <c r="AA49" s="20">
        <v>2017</v>
      </c>
      <c r="AB49" s="20">
        <v>2018</v>
      </c>
      <c r="AC49" s="20">
        <v>2019</v>
      </c>
      <c r="AD49" s="20">
        <v>2020</v>
      </c>
      <c r="AE49" s="20">
        <v>2021</v>
      </c>
      <c r="AF49" s="20">
        <v>2022</v>
      </c>
      <c r="AG49" s="20">
        <v>2023</v>
      </c>
      <c r="AH49" s="20">
        <v>2024</v>
      </c>
      <c r="AI49" s="494"/>
      <c r="AK49" s="134">
        <v>2010</v>
      </c>
      <c r="AL49" s="20">
        <v>2011</v>
      </c>
      <c r="AM49" s="20">
        <v>2012</v>
      </c>
      <c r="AN49" s="20">
        <v>2013</v>
      </c>
      <c r="AO49" s="20">
        <v>2014</v>
      </c>
      <c r="AP49" s="20">
        <v>2015</v>
      </c>
      <c r="AQ49" s="20">
        <v>2017</v>
      </c>
      <c r="AR49" s="20">
        <v>2017</v>
      </c>
      <c r="AS49" s="20">
        <v>2018</v>
      </c>
      <c r="AT49" s="20">
        <v>2019</v>
      </c>
      <c r="AU49" s="20">
        <v>2020</v>
      </c>
      <c r="AV49" s="20">
        <v>2021</v>
      </c>
      <c r="AW49" s="20">
        <v>2022</v>
      </c>
      <c r="AX49" s="20">
        <v>2023</v>
      </c>
      <c r="AY49" s="20">
        <v>2024</v>
      </c>
      <c r="AZ49" s="494"/>
      <c r="BC49" s="129"/>
    </row>
    <row r="50" spans="1:55" ht="3" customHeight="1" thickBot="1">
      <c r="A50" s="197" t="s">
        <v>62</v>
      </c>
      <c r="B50" s="196"/>
      <c r="C50" s="196"/>
      <c r="D50" s="196"/>
      <c r="E50" s="196"/>
      <c r="F50" s="196"/>
      <c r="G50" s="196"/>
      <c r="H50" s="196"/>
      <c r="I50" s="196"/>
      <c r="J50" s="204"/>
      <c r="K50" s="196"/>
      <c r="L50" s="196"/>
      <c r="M50" s="196"/>
      <c r="N50" s="196"/>
      <c r="O50" s="196"/>
      <c r="P50" s="196"/>
      <c r="Q50" s="198"/>
      <c r="S50" s="197"/>
      <c r="T50" s="199">
        <v>2010</v>
      </c>
      <c r="U50" s="199">
        <v>2011</v>
      </c>
      <c r="V50" s="199">
        <v>2012</v>
      </c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448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8"/>
      <c r="BC50" s="129"/>
    </row>
    <row r="51" spans="1:55" ht="20.100000000000001" customHeight="1">
      <c r="A51" s="153" t="s">
        <v>1</v>
      </c>
      <c r="B51" s="136">
        <v>77038.130000000048</v>
      </c>
      <c r="C51" s="23">
        <v>75617.27</v>
      </c>
      <c r="D51" s="23">
        <v>113844.10000000002</v>
      </c>
      <c r="E51" s="23">
        <v>93610.949999999983</v>
      </c>
      <c r="F51" s="23">
        <v>94388.039999999921</v>
      </c>
      <c r="G51" s="23">
        <v>91436.9399999999</v>
      </c>
      <c r="H51" s="23">
        <v>70145.979999999967</v>
      </c>
      <c r="I51" s="23">
        <v>96670.400000000038</v>
      </c>
      <c r="J51" s="23">
        <v>86690.71</v>
      </c>
      <c r="K51" s="171">
        <v>102746.46999999988</v>
      </c>
      <c r="L51" s="171">
        <v>136996.50000000012</v>
      </c>
      <c r="M51" s="171">
        <v>121646.6599999999</v>
      </c>
      <c r="N51" s="171">
        <v>128442.5299999998</v>
      </c>
      <c r="O51" s="171">
        <v>136111.58999999997</v>
      </c>
      <c r="P51" s="171">
        <v>121578.56999999998</v>
      </c>
      <c r="Q51" s="24">
        <f>(P51-O51)/O51</f>
        <v>-0.10677283249721786</v>
      </c>
      <c r="S51" s="122" t="s">
        <v>1</v>
      </c>
      <c r="T51" s="136">
        <v>14178.058999999999</v>
      </c>
      <c r="U51" s="23">
        <v>16344.844999999999</v>
      </c>
      <c r="V51" s="23">
        <v>18481.169000000002</v>
      </c>
      <c r="W51" s="23">
        <v>20000.632999999987</v>
      </c>
      <c r="X51" s="23">
        <v>18045.733999999989</v>
      </c>
      <c r="Y51" s="23">
        <v>19063.57499999999</v>
      </c>
      <c r="Z51" s="23">
        <v>17884.870999999992</v>
      </c>
      <c r="AA51" s="23">
        <v>22256.164000000001</v>
      </c>
      <c r="AB51" s="23">
        <v>22751.996999999999</v>
      </c>
      <c r="AC51" s="23">
        <v>25859.545000000013</v>
      </c>
      <c r="AD51" s="23">
        <v>35304.031000000017</v>
      </c>
      <c r="AE51" s="23">
        <v>29875.058000000012</v>
      </c>
      <c r="AF51" s="23">
        <v>35625.286000000015</v>
      </c>
      <c r="AG51" s="23">
        <v>34919.174000000006</v>
      </c>
      <c r="AH51" s="23">
        <v>37175.217999999979</v>
      </c>
      <c r="AI51" s="24">
        <f>(AH51-AG51)/AG51</f>
        <v>6.4607599251917364E-2</v>
      </c>
      <c r="AK51" s="202">
        <f t="shared" ref="AK51:AK60" si="61">(T51/B51)*10</f>
        <v>1.8403950095881081</v>
      </c>
      <c r="AL51" s="152">
        <f t="shared" ref="AL51:AL60" si="62">(U51/C51)*10</f>
        <v>2.1615227579625658</v>
      </c>
      <c r="AM51" s="152">
        <f t="shared" ref="AM51:AM60" si="63">(V51/D51)*10</f>
        <v>1.6233752122420044</v>
      </c>
      <c r="AN51" s="152">
        <f t="shared" ref="AN51:AN60" si="64">(W51/E51)*10</f>
        <v>2.1365698136809841</v>
      </c>
      <c r="AO51" s="152">
        <f t="shared" ref="AO51:AO60" si="65">(X51/F51)*10</f>
        <v>1.9118665881821473</v>
      </c>
      <c r="AP51" s="152">
        <f t="shared" ref="AP51:AP60" si="66">(Y51/G51)*10</f>
        <v>2.084887683249244</v>
      </c>
      <c r="AQ51" s="152">
        <f t="shared" ref="AQ51:AQ60" si="67">(Z51/H51)*10</f>
        <v>2.5496644283820684</v>
      </c>
      <c r="AR51" s="152">
        <f t="shared" ref="AR51:AR60" si="68">(AA51/I51)*10</f>
        <v>2.3022728777371348</v>
      </c>
      <c r="AS51" s="152">
        <f t="shared" ref="AS51:AS60" si="69">(AB51/J51)*10</f>
        <v>2.6245023255663726</v>
      </c>
      <c r="AT51" s="152">
        <f t="shared" ref="AT51:AT60" si="70">(AC51/K51)*10</f>
        <v>2.5168305052232003</v>
      </c>
      <c r="AU51" s="152">
        <f t="shared" ref="AU51:AU60" si="71">(AD51/L51)*10</f>
        <v>2.5770024051709339</v>
      </c>
      <c r="AV51" s="152">
        <f t="shared" ref="AV51:AV60" si="72">(AE51/M51)*10</f>
        <v>2.4558880613738214</v>
      </c>
      <c r="AW51" s="152">
        <f t="shared" ref="AW51:AW60" si="73">(AF51/N51)*10</f>
        <v>2.7736362714125979</v>
      </c>
      <c r="AX51" s="152">
        <f t="shared" ref="AX51:AX60" si="74">(AG51/O51)*10</f>
        <v>2.5654813083882138</v>
      </c>
      <c r="AY51" s="152">
        <f t="shared" ref="AY51:AY60" si="75">(AH51/P51)*10</f>
        <v>3.057711404238427</v>
      </c>
      <c r="AZ51" s="24">
        <f>(AY51-AX51)/AX51</f>
        <v>0.1918665687568237</v>
      </c>
      <c r="BC51" s="129"/>
    </row>
    <row r="52" spans="1:55" ht="20.100000000000001" customHeight="1">
      <c r="A52" s="156" t="s">
        <v>2</v>
      </c>
      <c r="B52" s="17">
        <v>72819.339999999982</v>
      </c>
      <c r="C52" s="26">
        <v>87274.840000000011</v>
      </c>
      <c r="D52" s="26">
        <v>101727.20000000001</v>
      </c>
      <c r="E52" s="26">
        <v>110658.78999999996</v>
      </c>
      <c r="F52" s="26">
        <v>109991.49999999996</v>
      </c>
      <c r="G52" s="26">
        <v>92866.790000000066</v>
      </c>
      <c r="H52" s="26">
        <v>72567.640000000072</v>
      </c>
      <c r="I52" s="26">
        <v>85040.37</v>
      </c>
      <c r="J52" s="26">
        <v>97721.83</v>
      </c>
      <c r="K52" s="45">
        <v>111683.34999999996</v>
      </c>
      <c r="L52" s="45">
        <v>113066.83</v>
      </c>
      <c r="M52" s="45">
        <v>124276.87000000002</v>
      </c>
      <c r="N52" s="45">
        <v>138621.96999999994</v>
      </c>
      <c r="O52" s="45">
        <v>126774.69999999985</v>
      </c>
      <c r="P52" s="45">
        <v>142487.46999999988</v>
      </c>
      <c r="Q52" s="27">
        <f t="shared" ref="Q52:Q67" si="76">(P52-O52)/O52</f>
        <v>0.12394247432650246</v>
      </c>
      <c r="S52" s="122" t="s">
        <v>2</v>
      </c>
      <c r="T52" s="17">
        <v>14439.179</v>
      </c>
      <c r="U52" s="26">
        <v>17444.693999999992</v>
      </c>
      <c r="V52" s="26">
        <v>20090.994000000017</v>
      </c>
      <c r="W52" s="26">
        <v>22514.599000000009</v>
      </c>
      <c r="X52" s="26">
        <v>22065.344000000008</v>
      </c>
      <c r="Y52" s="26">
        <v>19101.218999999997</v>
      </c>
      <c r="Z52" s="26">
        <v>19254.929999999989</v>
      </c>
      <c r="AA52" s="26">
        <v>22517.317999999988</v>
      </c>
      <c r="AB52" s="26">
        <v>25713.953000000001</v>
      </c>
      <c r="AC52" s="26">
        <v>28323.108</v>
      </c>
      <c r="AD52" s="26">
        <v>28077.08600000001</v>
      </c>
      <c r="AE52" s="26">
        <v>31587.514000000025</v>
      </c>
      <c r="AF52" s="26">
        <v>37504.744000000028</v>
      </c>
      <c r="AG52" s="26">
        <v>37660.41700000003</v>
      </c>
      <c r="AH52" s="26">
        <v>40377.024000000041</v>
      </c>
      <c r="AI52" s="27">
        <f t="shared" ref="AI52:AI67" si="77">(AH52-AG52)/AG52</f>
        <v>7.2134278279499892E-2</v>
      </c>
      <c r="AK52" s="167">
        <f t="shared" si="61"/>
        <v>1.9828769390109828</v>
      </c>
      <c r="AL52" s="142">
        <f t="shared" si="62"/>
        <v>1.9988227993313985</v>
      </c>
      <c r="AM52" s="142">
        <f t="shared" si="63"/>
        <v>1.9749874173279136</v>
      </c>
      <c r="AN52" s="142">
        <f t="shared" si="64"/>
        <v>2.0345965286625685</v>
      </c>
      <c r="AO52" s="142">
        <f t="shared" si="65"/>
        <v>2.0060953800975545</v>
      </c>
      <c r="AP52" s="142">
        <f t="shared" si="66"/>
        <v>2.0568406639230217</v>
      </c>
      <c r="AQ52" s="142">
        <f t="shared" si="67"/>
        <v>2.6533769046368283</v>
      </c>
      <c r="AR52" s="142">
        <f t="shared" si="68"/>
        <v>2.647838667682183</v>
      </c>
      <c r="AS52" s="142">
        <f t="shared" si="69"/>
        <v>2.631341738074287</v>
      </c>
      <c r="AT52" s="142">
        <f t="shared" si="70"/>
        <v>2.536018842558001</v>
      </c>
      <c r="AU52" s="142">
        <f t="shared" si="71"/>
        <v>2.4832292547690611</v>
      </c>
      <c r="AV52" s="142">
        <f t="shared" si="72"/>
        <v>2.5417049850064632</v>
      </c>
      <c r="AW52" s="142">
        <f t="shared" si="73"/>
        <v>2.7055411202134874</v>
      </c>
      <c r="AX52" s="142">
        <f t="shared" si="74"/>
        <v>2.9706571579345149</v>
      </c>
      <c r="AY52" s="142">
        <f t="shared" si="75"/>
        <v>2.83372453732248</v>
      </c>
      <c r="AZ52" s="27">
        <f t="shared" ref="AZ52:AZ67" si="78">(AY52-AX52)/AX52</f>
        <v>-4.6095060228102384E-2</v>
      </c>
      <c r="BC52" s="129"/>
    </row>
    <row r="53" spans="1:55" ht="20.100000000000001" customHeight="1">
      <c r="A53" s="156" t="s">
        <v>3</v>
      </c>
      <c r="B53" s="17">
        <v>84633.959999999977</v>
      </c>
      <c r="C53" s="26">
        <v>105231.42000000006</v>
      </c>
      <c r="D53" s="26">
        <v>125552.12000000001</v>
      </c>
      <c r="E53" s="26">
        <v>103316.65999999999</v>
      </c>
      <c r="F53" s="26">
        <v>107623.27999999997</v>
      </c>
      <c r="G53" s="26">
        <v>129782.01999999996</v>
      </c>
      <c r="H53" s="26">
        <v>82471.939999999886</v>
      </c>
      <c r="I53" s="26">
        <v>109657.74999999996</v>
      </c>
      <c r="J53" s="26">
        <v>106502.67</v>
      </c>
      <c r="K53" s="45">
        <v>100151.61999999988</v>
      </c>
      <c r="L53" s="45">
        <v>137560.88999999996</v>
      </c>
      <c r="M53" s="45">
        <v>160491.21999999983</v>
      </c>
      <c r="N53" s="45">
        <v>144711.77000000008</v>
      </c>
      <c r="O53" s="45">
        <v>149915.40000000011</v>
      </c>
      <c r="P53" s="45">
        <v>147087.34000000023</v>
      </c>
      <c r="Q53" s="27">
        <f t="shared" si="76"/>
        <v>-1.886437283961407E-2</v>
      </c>
      <c r="S53" s="122" t="s">
        <v>3</v>
      </c>
      <c r="T53" s="17">
        <v>16992.152000000002</v>
      </c>
      <c r="U53" s="26">
        <v>19273.382000000009</v>
      </c>
      <c r="V53" s="26">
        <v>22749.488000000016</v>
      </c>
      <c r="W53" s="26">
        <v>20836.083999999995</v>
      </c>
      <c r="X53" s="26">
        <v>21337.534000000003</v>
      </c>
      <c r="Y53" s="26">
        <v>27425.90399999998</v>
      </c>
      <c r="Z53" s="26">
        <v>21464.642000000003</v>
      </c>
      <c r="AA53" s="26">
        <v>29322.409999999974</v>
      </c>
      <c r="AB53" s="26">
        <v>27877.649000000001</v>
      </c>
      <c r="AC53" s="26">
        <v>26138.823000000029</v>
      </c>
      <c r="AD53" s="26">
        <v>35987.321000000011</v>
      </c>
      <c r="AE53" s="26">
        <v>45543.809999999983</v>
      </c>
      <c r="AF53" s="26">
        <v>41236.967000000041</v>
      </c>
      <c r="AG53" s="26">
        <v>43705.949999999953</v>
      </c>
      <c r="AH53" s="26">
        <v>44325.040000000037</v>
      </c>
      <c r="AI53" s="27">
        <f t="shared" si="77"/>
        <v>1.4164890592701554E-2</v>
      </c>
      <c r="AK53" s="167">
        <f t="shared" si="61"/>
        <v>2.0077226683000542</v>
      </c>
      <c r="AL53" s="142">
        <f t="shared" si="62"/>
        <v>1.8315235126543004</v>
      </c>
      <c r="AM53" s="142">
        <f t="shared" si="63"/>
        <v>1.8119557041330736</v>
      </c>
      <c r="AN53" s="142">
        <f t="shared" si="64"/>
        <v>2.0167206334389824</v>
      </c>
      <c r="AO53" s="142">
        <f t="shared" si="65"/>
        <v>1.9826132412987234</v>
      </c>
      <c r="AP53" s="142">
        <f t="shared" si="66"/>
        <v>2.113228319300315</v>
      </c>
      <c r="AQ53" s="142">
        <f t="shared" si="67"/>
        <v>2.602660007755369</v>
      </c>
      <c r="AR53" s="142">
        <f t="shared" si="68"/>
        <v>2.6739934021991134</v>
      </c>
      <c r="AS53" s="142">
        <f t="shared" si="69"/>
        <v>2.617554001228326</v>
      </c>
      <c r="AT53" s="142">
        <f t="shared" si="70"/>
        <v>2.609925131515602</v>
      </c>
      <c r="AU53" s="142">
        <f t="shared" si="71"/>
        <v>2.6161012043466729</v>
      </c>
      <c r="AV53" s="142">
        <f t="shared" si="72"/>
        <v>2.8377757985763976</v>
      </c>
      <c r="AW53" s="142">
        <f t="shared" si="73"/>
        <v>2.8495931602522742</v>
      </c>
      <c r="AX53" s="142">
        <f t="shared" si="74"/>
        <v>2.915374271088889</v>
      </c>
      <c r="AY53" s="142">
        <f t="shared" si="75"/>
        <v>3.0135183626272637</v>
      </c>
      <c r="AZ53" s="27">
        <f t="shared" si="78"/>
        <v>3.3664319710730646E-2</v>
      </c>
      <c r="BC53" s="129"/>
    </row>
    <row r="54" spans="1:55" ht="20.100000000000001" customHeight="1">
      <c r="A54" s="156" t="s">
        <v>4</v>
      </c>
      <c r="B54" s="17">
        <v>86281.630000000092</v>
      </c>
      <c r="C54" s="26">
        <v>90571.82</v>
      </c>
      <c r="D54" s="26">
        <v>114496.53999999998</v>
      </c>
      <c r="E54" s="26">
        <v>127144.32000000001</v>
      </c>
      <c r="F54" s="26">
        <v>101418.98</v>
      </c>
      <c r="G54" s="26">
        <v>138312.82000000012</v>
      </c>
      <c r="H54" s="26">
        <v>88569.839999999909</v>
      </c>
      <c r="I54" s="26">
        <v>90108.859999999855</v>
      </c>
      <c r="J54" s="26">
        <v>116074.35</v>
      </c>
      <c r="K54" s="45">
        <v>110198.37999999993</v>
      </c>
      <c r="L54" s="45">
        <v>117688.19999999992</v>
      </c>
      <c r="M54" s="45">
        <v>152709.8000000001</v>
      </c>
      <c r="N54" s="45">
        <v>130093.26</v>
      </c>
      <c r="O54" s="45">
        <v>125652.07000000005</v>
      </c>
      <c r="P54" s="45">
        <v>174114.08</v>
      </c>
      <c r="Q54" s="27">
        <f t="shared" si="76"/>
        <v>0.38568413556577236</v>
      </c>
      <c r="S54" s="122" t="s">
        <v>4</v>
      </c>
      <c r="T54" s="17">
        <v>16453.240000000009</v>
      </c>
      <c r="U54" s="26">
        <v>17348.706999999995</v>
      </c>
      <c r="V54" s="26">
        <v>21481.076000000001</v>
      </c>
      <c r="W54" s="26">
        <v>23047.187999999995</v>
      </c>
      <c r="X54" s="26">
        <v>22346.683000000005</v>
      </c>
      <c r="Y54" s="26">
        <v>26898.605999999982</v>
      </c>
      <c r="Z54" s="26">
        <v>21576.277000000009</v>
      </c>
      <c r="AA54" s="26">
        <v>21389.478000000017</v>
      </c>
      <c r="AB54" s="26">
        <v>27604.588</v>
      </c>
      <c r="AC54" s="26">
        <v>27317.737999999994</v>
      </c>
      <c r="AD54" s="26">
        <v>32348.051999999996</v>
      </c>
      <c r="AE54" s="26">
        <v>41453.064999999973</v>
      </c>
      <c r="AF54" s="26">
        <v>37368.31299999998</v>
      </c>
      <c r="AG54" s="26">
        <v>37613.93</v>
      </c>
      <c r="AH54" s="26">
        <v>50417.648999999969</v>
      </c>
      <c r="AI54" s="27">
        <f t="shared" si="77"/>
        <v>0.34039833115018742</v>
      </c>
      <c r="AK54" s="167">
        <f t="shared" si="61"/>
        <v>1.9069227134443323</v>
      </c>
      <c r="AL54" s="142">
        <f t="shared" si="62"/>
        <v>1.915464103514757</v>
      </c>
      <c r="AM54" s="142">
        <f t="shared" si="63"/>
        <v>1.8761332001822941</v>
      </c>
      <c r="AN54" s="142">
        <f t="shared" si="64"/>
        <v>1.8126793237794652</v>
      </c>
      <c r="AO54" s="142">
        <f t="shared" si="65"/>
        <v>2.2034024597762674</v>
      </c>
      <c r="AP54" s="142">
        <f t="shared" si="66"/>
        <v>1.9447659298682476</v>
      </c>
      <c r="AQ54" s="142">
        <f t="shared" si="67"/>
        <v>2.43607496637682</v>
      </c>
      <c r="AR54" s="142">
        <f t="shared" si="68"/>
        <v>2.3737374992869791</v>
      </c>
      <c r="AS54" s="142">
        <f t="shared" si="69"/>
        <v>2.3781815706915439</v>
      </c>
      <c r="AT54" s="142">
        <f t="shared" si="70"/>
        <v>2.4789600355286541</v>
      </c>
      <c r="AU54" s="142">
        <f t="shared" si="71"/>
        <v>2.7486232264577093</v>
      </c>
      <c r="AV54" s="142">
        <f t="shared" si="72"/>
        <v>2.7144993314116017</v>
      </c>
      <c r="AW54" s="142">
        <f t="shared" si="73"/>
        <v>2.8724249818937571</v>
      </c>
      <c r="AX54" s="142">
        <f t="shared" si="74"/>
        <v>2.9934986347618455</v>
      </c>
      <c r="AY54" s="142">
        <f t="shared" si="75"/>
        <v>2.8956675416485544</v>
      </c>
      <c r="AZ54" s="27">
        <f t="shared" si="78"/>
        <v>-3.268118848535044E-2</v>
      </c>
      <c r="BC54" s="129"/>
    </row>
    <row r="55" spans="1:55" ht="20.100000000000001" customHeight="1">
      <c r="A55" s="156" t="s">
        <v>5</v>
      </c>
      <c r="B55" s="17">
        <v>103881.57000000004</v>
      </c>
      <c r="C55" s="26">
        <v>116719.58999999998</v>
      </c>
      <c r="D55" s="26">
        <v>131645.18999999994</v>
      </c>
      <c r="E55" s="26">
        <v>124200.61000000002</v>
      </c>
      <c r="F55" s="26">
        <v>115003.54999999996</v>
      </c>
      <c r="G55" s="26">
        <v>101873.18999999994</v>
      </c>
      <c r="H55" s="26">
        <v>98498.06999999992</v>
      </c>
      <c r="I55" s="26">
        <v>125707.18999999987</v>
      </c>
      <c r="J55" s="26">
        <v>118085.03</v>
      </c>
      <c r="K55" s="45">
        <v>138059.79999999987</v>
      </c>
      <c r="L55" s="45">
        <v>116199.34999999993</v>
      </c>
      <c r="M55" s="45">
        <v>158470.35999999993</v>
      </c>
      <c r="N55" s="45">
        <v>147343.25999999978</v>
      </c>
      <c r="O55" s="45">
        <v>152996.03000000003</v>
      </c>
      <c r="P55" s="45">
        <v>153585.93000000002</v>
      </c>
      <c r="Q55" s="27">
        <f t="shared" si="76"/>
        <v>3.8556556009982355E-3</v>
      </c>
      <c r="S55" s="122" t="s">
        <v>5</v>
      </c>
      <c r="T55" s="17">
        <v>18200.404999999999</v>
      </c>
      <c r="U55" s="26">
        <v>20446.271000000008</v>
      </c>
      <c r="V55" s="26">
        <v>22726.202999999998</v>
      </c>
      <c r="W55" s="26">
        <v>24859.089999999986</v>
      </c>
      <c r="X55" s="26">
        <v>23995.31</v>
      </c>
      <c r="Y55" s="26">
        <v>23727.782000000003</v>
      </c>
      <c r="Z55" s="26">
        <v>22966.652000000002</v>
      </c>
      <c r="AA55" s="26">
        <v>30743.068000000036</v>
      </c>
      <c r="AB55" s="26">
        <v>29718.337</v>
      </c>
      <c r="AC55" s="26">
        <v>31960.788000000026</v>
      </c>
      <c r="AD55" s="26">
        <v>29316.248000000011</v>
      </c>
      <c r="AE55" s="26">
        <v>42035.093000000081</v>
      </c>
      <c r="AF55" s="26">
        <v>42292.586000000018</v>
      </c>
      <c r="AG55" s="26">
        <v>46244.032999999938</v>
      </c>
      <c r="AH55" s="26">
        <v>44658.516000000069</v>
      </c>
      <c r="AI55" s="27">
        <f t="shared" si="77"/>
        <v>-3.4285872082131567E-2</v>
      </c>
      <c r="AK55" s="167">
        <f t="shared" si="61"/>
        <v>1.7520340711061637</v>
      </c>
      <c r="AL55" s="142">
        <f t="shared" si="62"/>
        <v>1.7517428736684229</v>
      </c>
      <c r="AM55" s="142">
        <f t="shared" si="63"/>
        <v>1.726322321385233</v>
      </c>
      <c r="AN55" s="142">
        <f t="shared" si="64"/>
        <v>2.0015272066699175</v>
      </c>
      <c r="AO55" s="142">
        <f t="shared" si="65"/>
        <v>2.0864842867894087</v>
      </c>
      <c r="AP55" s="142">
        <f t="shared" si="66"/>
        <v>2.3291488172697856</v>
      </c>
      <c r="AQ55" s="142">
        <f t="shared" si="67"/>
        <v>2.331685483786639</v>
      </c>
      <c r="AR55" s="142">
        <f t="shared" si="68"/>
        <v>2.4456093561553693</v>
      </c>
      <c r="AS55" s="142">
        <f t="shared" si="69"/>
        <v>2.5166896261109475</v>
      </c>
      <c r="AT55" s="142">
        <f t="shared" si="70"/>
        <v>2.3149959655163963</v>
      </c>
      <c r="AU55" s="142">
        <f t="shared" si="71"/>
        <v>2.5229270215366979</v>
      </c>
      <c r="AV55" s="142">
        <f t="shared" si="72"/>
        <v>2.6525523763560646</v>
      </c>
      <c r="AW55" s="142">
        <f t="shared" si="73"/>
        <v>2.8703441202536228</v>
      </c>
      <c r="AX55" s="142">
        <f t="shared" si="74"/>
        <v>3.0225642456212709</v>
      </c>
      <c r="AY55" s="142">
        <f t="shared" si="75"/>
        <v>2.9077218206120876</v>
      </c>
      <c r="AZ55" s="27">
        <f t="shared" si="78"/>
        <v>-3.7995031925476271E-2</v>
      </c>
      <c r="BC55" s="129"/>
    </row>
    <row r="56" spans="1:55" ht="20.100000000000001" customHeight="1">
      <c r="A56" s="156" t="s">
        <v>6</v>
      </c>
      <c r="B56" s="17">
        <v>80469.45</v>
      </c>
      <c r="C56" s="26">
        <v>123040.03000000013</v>
      </c>
      <c r="D56" s="26">
        <v>125120.51999999996</v>
      </c>
      <c r="E56" s="26">
        <v>89935.11</v>
      </c>
      <c r="F56" s="26">
        <v>114563.67999999995</v>
      </c>
      <c r="G56" s="26">
        <v>112203.61000000006</v>
      </c>
      <c r="H56" s="26">
        <v>84181.98000000001</v>
      </c>
      <c r="I56" s="26">
        <v>122243.79999999989</v>
      </c>
      <c r="J56" s="26">
        <v>107462.64</v>
      </c>
      <c r="K56" s="45">
        <v>99905.849999999889</v>
      </c>
      <c r="L56" s="45">
        <v>139118.61999999991</v>
      </c>
      <c r="M56" s="45">
        <v>143847.72999999998</v>
      </c>
      <c r="N56" s="45">
        <v>133743.93</v>
      </c>
      <c r="O56" s="45">
        <v>180205.36000000007</v>
      </c>
      <c r="P56" s="45">
        <v>140466.85000000006</v>
      </c>
      <c r="Q56" s="27">
        <f t="shared" si="76"/>
        <v>-0.22051791356261541</v>
      </c>
      <c r="S56" s="122" t="s">
        <v>6</v>
      </c>
      <c r="T56" s="17">
        <v>17415.862000000005</v>
      </c>
      <c r="U56" s="26">
        <v>20004.232999999982</v>
      </c>
      <c r="V56" s="26">
        <v>23077.424999999992</v>
      </c>
      <c r="W56" s="26">
        <v>20396.612000000005</v>
      </c>
      <c r="X56" s="26">
        <v>22655.134000000016</v>
      </c>
      <c r="Y56" s="26">
        <v>25022.574999999983</v>
      </c>
      <c r="Z56" s="26">
        <v>20750.199000000015</v>
      </c>
      <c r="AA56" s="26">
        <v>28108.851999999995</v>
      </c>
      <c r="AB56" s="26">
        <v>27267.624</v>
      </c>
      <c r="AC56" s="26">
        <v>25611.110000000004</v>
      </c>
      <c r="AD56" s="26">
        <v>32107.317999999985</v>
      </c>
      <c r="AE56" s="26">
        <v>37813.970000000023</v>
      </c>
      <c r="AF56" s="26">
        <v>38238.688000000016</v>
      </c>
      <c r="AG56" s="26">
        <v>52513.994000000006</v>
      </c>
      <c r="AH56" s="26">
        <v>40010.997000000061</v>
      </c>
      <c r="AI56" s="27">
        <f t="shared" si="77"/>
        <v>-0.2380888606568364</v>
      </c>
      <c r="AK56" s="167">
        <f t="shared" si="61"/>
        <v>2.1642824699311363</v>
      </c>
      <c r="AL56" s="142">
        <f t="shared" si="62"/>
        <v>1.6258312843389231</v>
      </c>
      <c r="AM56" s="142">
        <f t="shared" si="63"/>
        <v>1.8444156881700937</v>
      </c>
      <c r="AN56" s="142">
        <f t="shared" si="64"/>
        <v>2.2679253964330508</v>
      </c>
      <c r="AO56" s="142">
        <f t="shared" si="65"/>
        <v>1.9775145141985686</v>
      </c>
      <c r="AP56" s="142">
        <f t="shared" si="66"/>
        <v>2.2301042720461464</v>
      </c>
      <c r="AQ56" s="142">
        <f t="shared" si="67"/>
        <v>2.4649217088977964</v>
      </c>
      <c r="AR56" s="142">
        <f t="shared" si="68"/>
        <v>2.2994092133916011</v>
      </c>
      <c r="AS56" s="142">
        <f t="shared" si="69"/>
        <v>2.5374049995421668</v>
      </c>
      <c r="AT56" s="142">
        <f t="shared" si="70"/>
        <v>2.5635245583717103</v>
      </c>
      <c r="AU56" s="142">
        <f t="shared" si="71"/>
        <v>2.3079094660369694</v>
      </c>
      <c r="AV56" s="142">
        <f t="shared" si="72"/>
        <v>2.6287498593130412</v>
      </c>
      <c r="AW56" s="142">
        <f t="shared" si="73"/>
        <v>2.8590970820133683</v>
      </c>
      <c r="AX56" s="142">
        <f t="shared" si="74"/>
        <v>2.9141194246386446</v>
      </c>
      <c r="AY56" s="142">
        <f t="shared" si="75"/>
        <v>2.848429860853293</v>
      </c>
      <c r="AZ56" s="27">
        <f t="shared" si="78"/>
        <v>-2.2541822833323736E-2</v>
      </c>
      <c r="BC56" s="129"/>
    </row>
    <row r="57" spans="1:55" ht="20.100000000000001" customHeight="1">
      <c r="A57" s="156" t="s">
        <v>7</v>
      </c>
      <c r="B57" s="17">
        <v>121245.22000000007</v>
      </c>
      <c r="C57" s="26">
        <v>148123.03999999998</v>
      </c>
      <c r="D57" s="26">
        <v>145034.51999999987</v>
      </c>
      <c r="E57" s="26">
        <v>118029.58</v>
      </c>
      <c r="F57" s="26">
        <v>152352.9499999999</v>
      </c>
      <c r="G57" s="26">
        <v>143202.34999999995</v>
      </c>
      <c r="H57" s="26">
        <v>113759.98999999999</v>
      </c>
      <c r="I57" s="26">
        <v>109766.18999999993</v>
      </c>
      <c r="J57" s="26">
        <v>119696.71</v>
      </c>
      <c r="K57" s="45">
        <v>134141.46999999994</v>
      </c>
      <c r="L57" s="45">
        <v>184285.92000000013</v>
      </c>
      <c r="M57" s="45">
        <v>165955.71</v>
      </c>
      <c r="N57" s="45">
        <v>166050.53999999986</v>
      </c>
      <c r="O57" s="45">
        <v>174761.32000000004</v>
      </c>
      <c r="P57" s="45">
        <v>202498.54000000012</v>
      </c>
      <c r="Q57" s="27">
        <f t="shared" si="76"/>
        <v>0.15871486894239573</v>
      </c>
      <c r="S57" s="122" t="s">
        <v>7</v>
      </c>
      <c r="T57" s="17">
        <v>21585.097000000031</v>
      </c>
      <c r="U57" s="26">
        <v>27388.943999999978</v>
      </c>
      <c r="V57" s="26">
        <v>30041.980000000014</v>
      </c>
      <c r="W57" s="26">
        <v>31158.237999999987</v>
      </c>
      <c r="X57" s="26">
        <v>32854.051000000014</v>
      </c>
      <c r="Y57" s="26">
        <v>32382.404999999973</v>
      </c>
      <c r="Z57" s="26">
        <v>26168.737000000016</v>
      </c>
      <c r="AA57" s="26">
        <v>29583.368000000006</v>
      </c>
      <c r="AB57" s="26">
        <v>33476.61</v>
      </c>
      <c r="AC57" s="26">
        <v>36683.536999999989</v>
      </c>
      <c r="AD57" s="26">
        <v>47305.887999999992</v>
      </c>
      <c r="AE57" s="26">
        <v>47700.946000000025</v>
      </c>
      <c r="AF57" s="26">
        <v>48307.429000000018</v>
      </c>
      <c r="AG57" s="26">
        <v>53523.881999999991</v>
      </c>
      <c r="AH57" s="26">
        <v>57172.883000000023</v>
      </c>
      <c r="AI57" s="27">
        <f t="shared" si="77"/>
        <v>6.8175193271669529E-2</v>
      </c>
      <c r="AK57" s="167">
        <f t="shared" si="61"/>
        <v>1.78028436914874</v>
      </c>
      <c r="AL57" s="142">
        <f t="shared" si="62"/>
        <v>1.8490670998920886</v>
      </c>
      <c r="AM57" s="142">
        <f t="shared" si="63"/>
        <v>2.0713675613226452</v>
      </c>
      <c r="AN57" s="142">
        <f t="shared" si="64"/>
        <v>2.6398668876056313</v>
      </c>
      <c r="AO57" s="142">
        <f t="shared" si="65"/>
        <v>2.1564433770399614</v>
      </c>
      <c r="AP57" s="142">
        <f t="shared" si="66"/>
        <v>2.2613040218962874</v>
      </c>
      <c r="AQ57" s="142">
        <f t="shared" si="67"/>
        <v>2.3003462816760107</v>
      </c>
      <c r="AR57" s="142">
        <f t="shared" si="68"/>
        <v>2.695125703096739</v>
      </c>
      <c r="AS57" s="142">
        <f t="shared" si="69"/>
        <v>2.7967861439132284</v>
      </c>
      <c r="AT57" s="142">
        <f t="shared" si="70"/>
        <v>2.7346902490333531</v>
      </c>
      <c r="AU57" s="142">
        <f t="shared" si="71"/>
        <v>2.5669833050728972</v>
      </c>
      <c r="AV57" s="142">
        <f t="shared" si="72"/>
        <v>2.8743178526367079</v>
      </c>
      <c r="AW57" s="142">
        <f t="shared" si="73"/>
        <v>2.9092003555062247</v>
      </c>
      <c r="AX57" s="142">
        <f t="shared" si="74"/>
        <v>3.0626846947596857</v>
      </c>
      <c r="AY57" s="142">
        <f t="shared" si="75"/>
        <v>2.8233726030814834</v>
      </c>
      <c r="AZ57" s="27">
        <f t="shared" si="78"/>
        <v>-7.8138011427578577E-2</v>
      </c>
      <c r="BC57" s="129"/>
    </row>
    <row r="58" spans="1:55" ht="20.100000000000001" customHeight="1">
      <c r="A58" s="156" t="s">
        <v>8</v>
      </c>
      <c r="B58" s="17">
        <v>103944.79999999996</v>
      </c>
      <c r="C58" s="26">
        <v>126697.19000000006</v>
      </c>
      <c r="D58" s="26">
        <v>128779.38999999998</v>
      </c>
      <c r="E58" s="26">
        <v>107220.34000000003</v>
      </c>
      <c r="F58" s="26">
        <v>93191.830000000045</v>
      </c>
      <c r="G58" s="26">
        <v>109094.74000000005</v>
      </c>
      <c r="H58" s="26">
        <v>96182.719999999987</v>
      </c>
      <c r="I58" s="26">
        <v>105906.66999999993</v>
      </c>
      <c r="J58" s="26">
        <v>100874.44</v>
      </c>
      <c r="K58" s="45">
        <v>95104.369999999879</v>
      </c>
      <c r="L58" s="45">
        <v>125189.41999999995</v>
      </c>
      <c r="M58" s="45">
        <v>143649.37999999992</v>
      </c>
      <c r="N58" s="45">
        <v>142573.68000000002</v>
      </c>
      <c r="O58" s="45">
        <v>163701.74</v>
      </c>
      <c r="P58" s="45">
        <v>159516.40999999989</v>
      </c>
      <c r="Q58" s="27">
        <f t="shared" si="76"/>
        <v>-2.5566802161052803E-2</v>
      </c>
      <c r="S58" s="122" t="s">
        <v>8</v>
      </c>
      <c r="T58" s="17">
        <v>17333.093000000012</v>
      </c>
      <c r="U58" s="26">
        <v>19429.269</v>
      </c>
      <c r="V58" s="26">
        <v>22173.393</v>
      </c>
      <c r="W58" s="26">
        <v>23485.576000000015</v>
      </c>
      <c r="X58" s="26">
        <v>20594.052000000025</v>
      </c>
      <c r="Y58" s="26">
        <v>21320.543000000012</v>
      </c>
      <c r="Z58" s="26">
        <v>22518.471000000009</v>
      </c>
      <c r="AA58" s="26">
        <v>23832.374000000018</v>
      </c>
      <c r="AB58" s="26">
        <v>25445.677</v>
      </c>
      <c r="AC58" s="26">
        <v>24566.240999999998</v>
      </c>
      <c r="AD58" s="26">
        <v>31984.679000000015</v>
      </c>
      <c r="AE58" s="26">
        <v>35298.485999999997</v>
      </c>
      <c r="AF58" s="26">
        <v>41256.031000000025</v>
      </c>
      <c r="AG58" s="26">
        <v>40524.563000000024</v>
      </c>
      <c r="AH58" s="26">
        <v>43593.326999999947</v>
      </c>
      <c r="AI58" s="27">
        <f t="shared" si="77"/>
        <v>7.5726023251624475E-2</v>
      </c>
      <c r="AK58" s="167">
        <f t="shared" si="61"/>
        <v>1.6675286305808483</v>
      </c>
      <c r="AL58" s="142">
        <f t="shared" si="62"/>
        <v>1.5335201199016324</v>
      </c>
      <c r="AM58" s="142">
        <f t="shared" si="63"/>
        <v>1.7218122402971472</v>
      </c>
      <c r="AN58" s="142">
        <f t="shared" si="64"/>
        <v>2.1904030522566904</v>
      </c>
      <c r="AO58" s="142">
        <f t="shared" si="65"/>
        <v>2.2098559498187784</v>
      </c>
      <c r="AP58" s="142">
        <f t="shared" si="66"/>
        <v>1.9543144793232015</v>
      </c>
      <c r="AQ58" s="142">
        <f t="shared" si="67"/>
        <v>2.3412179443459293</v>
      </c>
      <c r="AR58" s="142">
        <f t="shared" si="68"/>
        <v>2.250318511572504</v>
      </c>
      <c r="AS58" s="142">
        <f t="shared" si="69"/>
        <v>2.5225098647387783</v>
      </c>
      <c r="AT58" s="142">
        <f t="shared" si="70"/>
        <v>2.5830822495328061</v>
      </c>
      <c r="AU58" s="142">
        <f t="shared" si="71"/>
        <v>2.554902722610267</v>
      </c>
      <c r="AV58" s="142">
        <f t="shared" si="72"/>
        <v>2.4572668535012139</v>
      </c>
      <c r="AW58" s="142">
        <f t="shared" si="73"/>
        <v>2.8936638936443257</v>
      </c>
      <c r="AX58" s="142">
        <f t="shared" si="74"/>
        <v>2.4755120501468113</v>
      </c>
      <c r="AY58" s="142">
        <f t="shared" si="75"/>
        <v>2.7328427840120009</v>
      </c>
      <c r="AZ58" s="27">
        <f t="shared" si="78"/>
        <v>0.1039505074717485</v>
      </c>
      <c r="BC58" s="129"/>
    </row>
    <row r="59" spans="1:55" ht="20.100000000000001" customHeight="1">
      <c r="A59" s="156" t="s">
        <v>9</v>
      </c>
      <c r="B59" s="17">
        <v>137727.64000000004</v>
      </c>
      <c r="C59" s="26">
        <v>135396.7600000001</v>
      </c>
      <c r="D59" s="26">
        <v>128850.10999999991</v>
      </c>
      <c r="E59" s="26">
        <v>149577.98000000007</v>
      </c>
      <c r="F59" s="26">
        <v>166278.61999999994</v>
      </c>
      <c r="G59" s="26">
        <v>139990.40999999989</v>
      </c>
      <c r="H59" s="26">
        <v>114966.93999999992</v>
      </c>
      <c r="I59" s="26">
        <v>120221.59999999985</v>
      </c>
      <c r="J59" s="26">
        <v>102458.58</v>
      </c>
      <c r="K59" s="45">
        <v>130379.02000000002</v>
      </c>
      <c r="L59" s="45">
        <v>176086.6500000002</v>
      </c>
      <c r="M59" s="45">
        <v>152978.70999999976</v>
      </c>
      <c r="N59" s="45">
        <v>184209.39000000007</v>
      </c>
      <c r="O59" s="45">
        <v>150651.25000000012</v>
      </c>
      <c r="P59" s="45">
        <v>145643.49999999985</v>
      </c>
      <c r="Q59" s="27">
        <f t="shared" si="76"/>
        <v>-3.324068004746232E-2</v>
      </c>
      <c r="S59" s="122" t="s">
        <v>9</v>
      </c>
      <c r="T59" s="17">
        <v>27788.44999999999</v>
      </c>
      <c r="U59" s="26">
        <v>28869.683000000026</v>
      </c>
      <c r="V59" s="26">
        <v>26669.555999999982</v>
      </c>
      <c r="W59" s="26">
        <v>36191.052999999971</v>
      </c>
      <c r="X59" s="26">
        <v>36827.313000000016</v>
      </c>
      <c r="Y59" s="26">
        <v>34137.561000000023</v>
      </c>
      <c r="Z59" s="26">
        <v>30078.559999999987</v>
      </c>
      <c r="AA59" s="26">
        <v>32961.33</v>
      </c>
      <c r="AB59" s="26">
        <v>30391.468000000001</v>
      </c>
      <c r="AC59" s="26">
        <v>34622.571999999993</v>
      </c>
      <c r="AD59" s="26">
        <v>49065.408999999992</v>
      </c>
      <c r="AE59" s="26">
        <v>50534.001999999964</v>
      </c>
      <c r="AF59" s="26">
        <v>54674.304000000055</v>
      </c>
      <c r="AG59" s="26">
        <v>44696.855999999992</v>
      </c>
      <c r="AH59" s="26">
        <v>45783.413999999982</v>
      </c>
      <c r="AI59" s="27">
        <f t="shared" si="77"/>
        <v>2.4309495057101782E-2</v>
      </c>
      <c r="AK59" s="167">
        <f t="shared" si="61"/>
        <v>2.0176378539558204</v>
      </c>
      <c r="AL59" s="142">
        <f t="shared" si="62"/>
        <v>2.1322284964573752</v>
      </c>
      <c r="AM59" s="142">
        <f t="shared" si="63"/>
        <v>2.0698124355501131</v>
      </c>
      <c r="AN59" s="142">
        <f t="shared" si="64"/>
        <v>2.4195441735474672</v>
      </c>
      <c r="AO59" s="142">
        <f t="shared" si="65"/>
        <v>2.2147954439362096</v>
      </c>
      <c r="AP59" s="142">
        <f t="shared" si="66"/>
        <v>2.4385642559372496</v>
      </c>
      <c r="AQ59" s="142">
        <f t="shared" si="67"/>
        <v>2.6162790798815738</v>
      </c>
      <c r="AR59" s="142">
        <f t="shared" si="68"/>
        <v>2.741714467283753</v>
      </c>
      <c r="AS59" s="142">
        <f t="shared" si="69"/>
        <v>2.9662199105238427</v>
      </c>
      <c r="AT59" s="142">
        <f t="shared" si="70"/>
        <v>2.6555324622013563</v>
      </c>
      <c r="AU59" s="142">
        <f t="shared" si="71"/>
        <v>2.786435485029668</v>
      </c>
      <c r="AV59" s="142">
        <f t="shared" si="72"/>
        <v>3.3033356079417873</v>
      </c>
      <c r="AW59" s="142">
        <f t="shared" si="73"/>
        <v>2.9680519543547716</v>
      </c>
      <c r="AX59" s="142">
        <f t="shared" si="74"/>
        <v>2.9669090697886649</v>
      </c>
      <c r="AY59" s="142">
        <f t="shared" si="75"/>
        <v>3.1435260756573435</v>
      </c>
      <c r="AZ59" s="27">
        <f t="shared" si="78"/>
        <v>5.9528958156192913E-2</v>
      </c>
      <c r="BC59" s="129"/>
    </row>
    <row r="60" spans="1:55" ht="20.100000000000001" customHeight="1">
      <c r="A60" s="156" t="s">
        <v>10</v>
      </c>
      <c r="B60" s="17">
        <v>96321.399999999951</v>
      </c>
      <c r="C60" s="26">
        <v>139396.15999999995</v>
      </c>
      <c r="D60" s="26">
        <v>143871.70000000001</v>
      </c>
      <c r="E60" s="26">
        <v>165296.83000000013</v>
      </c>
      <c r="F60" s="26">
        <v>162972.80000000025</v>
      </c>
      <c r="G60" s="26">
        <v>134613.07000000015</v>
      </c>
      <c r="H60" s="26">
        <v>111063.55999999998</v>
      </c>
      <c r="I60" s="26">
        <v>140311.11000000004</v>
      </c>
      <c r="J60" s="26">
        <v>124944.51</v>
      </c>
      <c r="K60" s="45">
        <v>160061.01999999993</v>
      </c>
      <c r="L60" s="45">
        <v>197211.97000000015</v>
      </c>
      <c r="M60" s="45">
        <v>167044.91999999978</v>
      </c>
      <c r="N60" s="45">
        <v>168976.29999999996</v>
      </c>
      <c r="O60" s="45">
        <v>155563.17000000001</v>
      </c>
      <c r="P60" s="45">
        <v>201987.18000000005</v>
      </c>
      <c r="Q60" s="27">
        <f t="shared" si="76"/>
        <v>0.2984254563596257</v>
      </c>
      <c r="S60" s="122" t="s">
        <v>10</v>
      </c>
      <c r="T60" s="17">
        <v>22777.257000000005</v>
      </c>
      <c r="U60" s="26">
        <v>31524.350999999995</v>
      </c>
      <c r="V60" s="26">
        <v>36803.372000000003</v>
      </c>
      <c r="W60" s="26">
        <v>39015.558000000005</v>
      </c>
      <c r="X60" s="26">
        <v>41900.000000000029</v>
      </c>
      <c r="Y60" s="26">
        <v>32669.316000000006</v>
      </c>
      <c r="Z60" s="26">
        <v>30619.310999999994</v>
      </c>
      <c r="AA60" s="26">
        <v>36041.668000000012</v>
      </c>
      <c r="AB60" s="26">
        <v>37442.144</v>
      </c>
      <c r="AC60" s="26">
        <v>42329.99000000002</v>
      </c>
      <c r="AD60" s="26">
        <v>56468.258000000016</v>
      </c>
      <c r="AE60" s="26">
        <v>50409.224999999999</v>
      </c>
      <c r="AF60" s="26">
        <v>53916.488000000005</v>
      </c>
      <c r="AG60" s="26">
        <v>47790.303999999967</v>
      </c>
      <c r="AH60" s="26">
        <v>64666.687999999958</v>
      </c>
      <c r="AI60" s="27">
        <f t="shared" si="77"/>
        <v>0.35313405832279288</v>
      </c>
      <c r="AK60" s="167">
        <f t="shared" si="61"/>
        <v>2.3647140718469641</v>
      </c>
      <c r="AL60" s="142">
        <f t="shared" si="62"/>
        <v>2.2614935016861302</v>
      </c>
      <c r="AM60" s="142">
        <f t="shared" si="63"/>
        <v>2.5580688905462297</v>
      </c>
      <c r="AN60" s="142">
        <f t="shared" si="64"/>
        <v>2.3603331049966276</v>
      </c>
      <c r="AO60" s="142">
        <f t="shared" si="65"/>
        <v>2.5709811698639262</v>
      </c>
      <c r="AP60" s="142">
        <f t="shared" si="66"/>
        <v>2.426905203187177</v>
      </c>
      <c r="AQ60" s="142">
        <f t="shared" si="67"/>
        <v>2.7569178405590455</v>
      </c>
      <c r="AR60" s="142">
        <f t="shared" si="68"/>
        <v>2.568696662723287</v>
      </c>
      <c r="AS60" s="142">
        <f t="shared" si="69"/>
        <v>2.9967018158701015</v>
      </c>
      <c r="AT60" s="142">
        <f t="shared" si="70"/>
        <v>2.6446157846551293</v>
      </c>
      <c r="AU60" s="142">
        <f t="shared" si="71"/>
        <v>2.8633281235413843</v>
      </c>
      <c r="AV60" s="142">
        <f t="shared" si="72"/>
        <v>3.0177047586960484</v>
      </c>
      <c r="AW60" s="142">
        <f t="shared" si="73"/>
        <v>3.1907721970477527</v>
      </c>
      <c r="AX60" s="142">
        <f t="shared" si="74"/>
        <v>3.0720834500865446</v>
      </c>
      <c r="AY60" s="142">
        <f t="shared" si="75"/>
        <v>3.2015243739726422</v>
      </c>
      <c r="AZ60" s="27">
        <f t="shared" si="78"/>
        <v>4.2134572836050758E-2</v>
      </c>
      <c r="BC60" s="129"/>
    </row>
    <row r="61" spans="1:55" ht="20.100000000000001" customHeight="1">
      <c r="A61" s="156" t="s">
        <v>11</v>
      </c>
      <c r="B61" s="17">
        <v>128709.03000000012</v>
      </c>
      <c r="C61" s="26">
        <v>150076.9599999999</v>
      </c>
      <c r="D61" s="26">
        <v>143385.01999999976</v>
      </c>
      <c r="E61" s="26">
        <v>130629.12999999999</v>
      </c>
      <c r="F61" s="26">
        <v>133047.13999999996</v>
      </c>
      <c r="G61" s="26">
        <v>119520.93999999986</v>
      </c>
      <c r="H61" s="26">
        <v>122238.15999999995</v>
      </c>
      <c r="I61" s="26">
        <v>104404.10999999999</v>
      </c>
      <c r="J61" s="26">
        <v>112380.65</v>
      </c>
      <c r="K61" s="45">
        <v>122802.49999999997</v>
      </c>
      <c r="L61" s="45">
        <v>177093.93000000025</v>
      </c>
      <c r="M61" s="45">
        <v>164471.48999999987</v>
      </c>
      <c r="N61" s="45">
        <v>192378.93999999997</v>
      </c>
      <c r="O61" s="45">
        <v>150243.57999999981</v>
      </c>
      <c r="P61" s="45">
        <v>172490.83000000034</v>
      </c>
      <c r="Q61" s="27">
        <f t="shared" si="76"/>
        <v>0.14807454667946912</v>
      </c>
      <c r="S61" s="122" t="s">
        <v>11</v>
      </c>
      <c r="T61" s="17">
        <v>25464.052000000007</v>
      </c>
      <c r="U61" s="26">
        <v>29523.48000000001</v>
      </c>
      <c r="V61" s="26">
        <v>31498.723000000002</v>
      </c>
      <c r="W61" s="26">
        <v>30997.326000000052</v>
      </c>
      <c r="X61" s="26">
        <v>32940.034999999967</v>
      </c>
      <c r="Y61" s="26">
        <v>29831.125000000007</v>
      </c>
      <c r="Z61" s="26">
        <v>34519.751000000018</v>
      </c>
      <c r="AA61" s="26">
        <v>30903.571</v>
      </c>
      <c r="AB61" s="26">
        <v>32156.462</v>
      </c>
      <c r="AC61" s="26">
        <v>33336.43499999999</v>
      </c>
      <c r="AD61" s="26">
        <v>49473.65399999998</v>
      </c>
      <c r="AE61" s="26">
        <v>50897.267000000043</v>
      </c>
      <c r="AF61" s="26">
        <v>57319.255000000048</v>
      </c>
      <c r="AG61" s="26">
        <v>45087.425000000017</v>
      </c>
      <c r="AH61" s="26">
        <v>51767.552000000003</v>
      </c>
      <c r="AI61" s="27">
        <f t="shared" si="77"/>
        <v>0.14815942582660205</v>
      </c>
      <c r="AK61" s="167">
        <f t="shared" ref="AK61:AL67" si="79">(T61/B61)*10</f>
        <v>1.9784200067392308</v>
      </c>
      <c r="AL61" s="142">
        <f t="shared" si="79"/>
        <v>1.9672226836151285</v>
      </c>
      <c r="AM61" s="142">
        <f t="shared" ref="AM61:AY63" si="80">IF(V61="","",(V61/D61)*10)</f>
        <v>2.1967931517532344</v>
      </c>
      <c r="AN61" s="142">
        <f t="shared" si="80"/>
        <v>2.3729260081576027</v>
      </c>
      <c r="AO61" s="142">
        <f t="shared" si="80"/>
        <v>2.4758168420606395</v>
      </c>
      <c r="AP61" s="142">
        <f t="shared" si="80"/>
        <v>2.4958910965727048</v>
      </c>
      <c r="AQ61" s="142">
        <f t="shared" si="80"/>
        <v>2.8239750172941114</v>
      </c>
      <c r="AR61" s="142">
        <f t="shared" si="80"/>
        <v>2.95999563618712</v>
      </c>
      <c r="AS61" s="142">
        <f t="shared" si="80"/>
        <v>2.8613877922934243</v>
      </c>
      <c r="AT61" s="142">
        <f t="shared" si="80"/>
        <v>2.7146381384743794</v>
      </c>
      <c r="AU61" s="142">
        <f t="shared" si="80"/>
        <v>2.7936391721613445</v>
      </c>
      <c r="AV61" s="142">
        <f t="shared" si="80"/>
        <v>3.094595117974555</v>
      </c>
      <c r="AW61" s="142">
        <f t="shared" si="80"/>
        <v>2.9794973919702468</v>
      </c>
      <c r="AX61" s="142">
        <f t="shared" si="80"/>
        <v>3.0009551822447307</v>
      </c>
      <c r="AY61" s="142">
        <f t="shared" si="80"/>
        <v>3.0011770480784343</v>
      </c>
      <c r="AZ61" s="27">
        <f t="shared" si="78"/>
        <v>7.3931738473245899E-5</v>
      </c>
      <c r="BC61" s="129"/>
    </row>
    <row r="62" spans="1:55" ht="20.100000000000001" customHeight="1" thickBot="1">
      <c r="A62" s="158" t="s">
        <v>12</v>
      </c>
      <c r="B62" s="40">
        <v>76422.39</v>
      </c>
      <c r="C62" s="30">
        <v>98632.750000000015</v>
      </c>
      <c r="D62" s="30">
        <v>93700.91999999994</v>
      </c>
      <c r="E62" s="30">
        <v>82943.079999999973</v>
      </c>
      <c r="F62" s="30">
        <v>100845.22000000002</v>
      </c>
      <c r="G62" s="30">
        <v>82769.729999999952</v>
      </c>
      <c r="H62" s="30">
        <v>78072.589999999866</v>
      </c>
      <c r="I62" s="30">
        <v>92901.83</v>
      </c>
      <c r="J62" s="30">
        <v>77572.28</v>
      </c>
      <c r="K62" s="98">
        <v>90006.149999999892</v>
      </c>
      <c r="L62" s="98">
        <v>119138.44999999997</v>
      </c>
      <c r="M62" s="98">
        <v>123755.49</v>
      </c>
      <c r="N62" s="98">
        <v>107820.80999999992</v>
      </c>
      <c r="O62" s="98">
        <v>110623.55000000009</v>
      </c>
      <c r="P62" s="98">
        <v>117416.39999999989</v>
      </c>
      <c r="Q62" s="27">
        <f t="shared" si="76"/>
        <v>6.1405098643099017E-2</v>
      </c>
      <c r="S62" s="123" t="s">
        <v>12</v>
      </c>
      <c r="T62" s="40">
        <v>15596.707000000013</v>
      </c>
      <c r="U62" s="30">
        <v>18332.828999999987</v>
      </c>
      <c r="V62" s="30">
        <v>21648.361999999994</v>
      </c>
      <c r="W62" s="30">
        <v>20693.550999999999</v>
      </c>
      <c r="X62" s="30">
        <v>23770.443999999989</v>
      </c>
      <c r="Y62" s="30">
        <v>22065.902999999984</v>
      </c>
      <c r="Z62" s="30">
        <v>24906.423000000003</v>
      </c>
      <c r="AA62" s="30">
        <v>28016.947000000004</v>
      </c>
      <c r="AB62" s="30">
        <v>26292.933000000001</v>
      </c>
      <c r="AC62" s="30">
        <v>27722.498999999978</v>
      </c>
      <c r="AD62" s="30">
        <v>34797.590000000011</v>
      </c>
      <c r="AE62" s="30">
        <v>34642.825000000055</v>
      </c>
      <c r="AF62" s="30">
        <v>33056.706999999988</v>
      </c>
      <c r="AG62" s="30">
        <v>35940.125999999989</v>
      </c>
      <c r="AH62" s="30">
        <v>37743.594000000026</v>
      </c>
      <c r="AI62" s="27">
        <f t="shared" si="77"/>
        <v>5.017979068854788E-2</v>
      </c>
      <c r="AK62" s="167">
        <f t="shared" si="79"/>
        <v>2.0408556968710365</v>
      </c>
      <c r="AL62" s="142">
        <f t="shared" si="79"/>
        <v>1.8586959199657298</v>
      </c>
      <c r="AM62" s="142">
        <f t="shared" si="80"/>
        <v>2.3103681372605527</v>
      </c>
      <c r="AN62" s="142">
        <f t="shared" si="80"/>
        <v>2.494909882777443</v>
      </c>
      <c r="AO62" s="142">
        <f t="shared" si="80"/>
        <v>2.357121537342076</v>
      </c>
      <c r="AP62" s="142">
        <f t="shared" si="80"/>
        <v>2.6659387435479127</v>
      </c>
      <c r="AQ62" s="142">
        <f t="shared" si="80"/>
        <v>3.190162257970441</v>
      </c>
      <c r="AR62" s="142">
        <f t="shared" si="80"/>
        <v>3.0157583548138938</v>
      </c>
      <c r="AS62" s="142">
        <f t="shared" si="80"/>
        <v>3.3894753383554024</v>
      </c>
      <c r="AT62" s="142">
        <f t="shared" si="80"/>
        <v>3.080067195408315</v>
      </c>
      <c r="AU62" s="142">
        <f t="shared" si="80"/>
        <v>2.920769071613742</v>
      </c>
      <c r="AV62" s="142">
        <f t="shared" si="80"/>
        <v>2.7992960150697193</v>
      </c>
      <c r="AW62" s="142">
        <f t="shared" si="80"/>
        <v>3.0658930312246784</v>
      </c>
      <c r="AX62" s="142">
        <f t="shared" si="80"/>
        <v>3.2488675331789625</v>
      </c>
      <c r="AY62" s="142">
        <f t="shared" si="80"/>
        <v>3.2145078540987511</v>
      </c>
      <c r="AZ62" s="27">
        <f t="shared" si="78"/>
        <v>-1.0575894132128881E-2</v>
      </c>
      <c r="BC62" s="129"/>
    </row>
    <row r="63" spans="1:55" ht="20.100000000000001" customHeight="1" thickBot="1">
      <c r="A63" s="203" t="str">
        <f>A19</f>
        <v>jan-dez</v>
      </c>
      <c r="B63" s="148">
        <f>SUM(B51:B62)</f>
        <v>1169494.56</v>
      </c>
      <c r="C63" s="149">
        <f t="shared" ref="C63:P63" si="81">SUM(C51:C62)</f>
        <v>1396777.8300000003</v>
      </c>
      <c r="D63" s="149">
        <f t="shared" si="81"/>
        <v>1496007.3299999994</v>
      </c>
      <c r="E63" s="149">
        <f t="shared" si="81"/>
        <v>1402563.3800000001</v>
      </c>
      <c r="F63" s="149">
        <f t="shared" si="81"/>
        <v>1451677.5899999996</v>
      </c>
      <c r="G63" s="149">
        <f t="shared" si="81"/>
        <v>1395666.61</v>
      </c>
      <c r="H63" s="149">
        <f t="shared" si="81"/>
        <v>1132719.4099999995</v>
      </c>
      <c r="I63" s="149">
        <f t="shared" si="81"/>
        <v>1302939.8799999994</v>
      </c>
      <c r="J63" s="149">
        <f t="shared" si="81"/>
        <v>1270464.3999999999</v>
      </c>
      <c r="K63" s="149">
        <f t="shared" si="81"/>
        <v>1395239.9999999991</v>
      </c>
      <c r="L63" s="149">
        <f t="shared" si="81"/>
        <v>1739636.7300000004</v>
      </c>
      <c r="M63" s="149">
        <f t="shared" si="81"/>
        <v>1779298.3399999987</v>
      </c>
      <c r="N63" s="149">
        <f t="shared" si="81"/>
        <v>1784966.3799999992</v>
      </c>
      <c r="O63" s="32">
        <f t="shared" si="81"/>
        <v>1777199.7600000002</v>
      </c>
      <c r="P63" s="148">
        <f t="shared" si="81"/>
        <v>1878873.1000000003</v>
      </c>
      <c r="Q63" s="28">
        <f t="shared" si="76"/>
        <v>5.7209854676100153E-2</v>
      </c>
      <c r="S63" s="122"/>
      <c r="T63" s="149">
        <f>SUM(T51:T62)</f>
        <v>228223.55300000007</v>
      </c>
      <c r="U63" s="149">
        <f t="shared" ref="U63:AH63" si="82">SUM(U51:U62)</f>
        <v>265930.68799999997</v>
      </c>
      <c r="V63" s="149">
        <f t="shared" si="82"/>
        <v>297441.74100000004</v>
      </c>
      <c r="W63" s="149">
        <f t="shared" si="82"/>
        <v>313195.50799999997</v>
      </c>
      <c r="X63" s="149">
        <f t="shared" si="82"/>
        <v>319331.63400000008</v>
      </c>
      <c r="Y63" s="149">
        <f t="shared" si="82"/>
        <v>313646.51399999997</v>
      </c>
      <c r="Z63" s="149">
        <f t="shared" si="82"/>
        <v>292708.82400000008</v>
      </c>
      <c r="AA63" s="149">
        <f t="shared" si="82"/>
        <v>335676.54800000001</v>
      </c>
      <c r="AB63" s="149">
        <f t="shared" si="82"/>
        <v>346139.44200000004</v>
      </c>
      <c r="AC63" s="149">
        <f t="shared" si="82"/>
        <v>364472.386</v>
      </c>
      <c r="AD63" s="149">
        <f t="shared" si="82"/>
        <v>462235.53400000004</v>
      </c>
      <c r="AE63" s="149">
        <f t="shared" si="82"/>
        <v>497791.26100000017</v>
      </c>
      <c r="AF63" s="149">
        <f t="shared" si="82"/>
        <v>520796.79800000024</v>
      </c>
      <c r="AG63" s="149">
        <f t="shared" si="82"/>
        <v>520220.65399999992</v>
      </c>
      <c r="AH63" s="32">
        <f t="shared" si="82"/>
        <v>557691.90200000012</v>
      </c>
      <c r="AI63" s="28">
        <f t="shared" si="77"/>
        <v>7.2029527685765815E-2</v>
      </c>
      <c r="AK63" s="166">
        <f t="shared" si="79"/>
        <v>1.9514716938914198</v>
      </c>
      <c r="AL63" s="151">
        <f t="shared" si="79"/>
        <v>1.9038868049616731</v>
      </c>
      <c r="AM63" s="151">
        <f t="shared" si="80"/>
        <v>1.9882371899875662</v>
      </c>
      <c r="AN63" s="151">
        <f t="shared" si="80"/>
        <v>2.23302213979093</v>
      </c>
      <c r="AO63" s="151">
        <f t="shared" si="80"/>
        <v>2.1997421204249639</v>
      </c>
      <c r="AP63" s="151">
        <f t="shared" si="80"/>
        <v>2.2472882259467393</v>
      </c>
      <c r="AQ63" s="151">
        <f t="shared" si="80"/>
        <v>2.5841247304131585</v>
      </c>
      <c r="AR63" s="151">
        <f t="shared" si="80"/>
        <v>2.5763011260350721</v>
      </c>
      <c r="AS63" s="151">
        <f t="shared" si="80"/>
        <v>2.7245111472623718</v>
      </c>
      <c r="AT63" s="151">
        <f t="shared" si="80"/>
        <v>2.612255855623407</v>
      </c>
      <c r="AU63" s="151">
        <f t="shared" si="80"/>
        <v>2.6570807918041601</v>
      </c>
      <c r="AV63" s="151">
        <f t="shared" si="80"/>
        <v>2.7976829394445484</v>
      </c>
      <c r="AW63" s="151">
        <f t="shared" si="80"/>
        <v>2.9176840742513059</v>
      </c>
      <c r="AX63" s="151">
        <f t="shared" si="80"/>
        <v>2.9271929116173179</v>
      </c>
      <c r="AY63" s="151">
        <f t="shared" si="80"/>
        <v>2.9682254857978436</v>
      </c>
      <c r="AZ63" s="28">
        <f t="shared" si="78"/>
        <v>1.4017721216007809E-2</v>
      </c>
      <c r="BC63" s="129"/>
    </row>
    <row r="64" spans="1:55" ht="20.100000000000001" customHeight="1">
      <c r="A64" s="156" t="s">
        <v>14</v>
      </c>
      <c r="B64" s="17">
        <f>SUM(B51:B53)</f>
        <v>234491.43</v>
      </c>
      <c r="C64" s="26">
        <f>SUM(C51:C53)</f>
        <v>268123.53000000009</v>
      </c>
      <c r="D64" s="26">
        <f>SUM(D51:D53)</f>
        <v>341123.42000000004</v>
      </c>
      <c r="E64" s="26">
        <f t="shared" ref="E64:P64" si="83">SUM(E51:E53)</f>
        <v>307586.39999999991</v>
      </c>
      <c r="F64" s="26">
        <f t="shared" si="83"/>
        <v>312002.81999999983</v>
      </c>
      <c r="G64" s="26">
        <f t="shared" si="83"/>
        <v>314085.74999999994</v>
      </c>
      <c r="H64" s="26">
        <f t="shared" si="83"/>
        <v>225185.55999999994</v>
      </c>
      <c r="I64" s="26">
        <f t="shared" si="83"/>
        <v>291368.51999999996</v>
      </c>
      <c r="J64" s="26">
        <f t="shared" si="83"/>
        <v>290915.21000000002</v>
      </c>
      <c r="K64" s="26">
        <f t="shared" si="83"/>
        <v>314581.43999999971</v>
      </c>
      <c r="L64" s="26">
        <f t="shared" si="83"/>
        <v>387624.22000000009</v>
      </c>
      <c r="M64" s="26">
        <f t="shared" si="83"/>
        <v>406414.74999999977</v>
      </c>
      <c r="N64" s="26">
        <f t="shared" si="83"/>
        <v>411776.26999999984</v>
      </c>
      <c r="O64" s="26">
        <f t="shared" si="83"/>
        <v>412801.68999999994</v>
      </c>
      <c r="P64" s="26">
        <f t="shared" si="83"/>
        <v>411153.38000000012</v>
      </c>
      <c r="Q64" s="27">
        <f t="shared" si="76"/>
        <v>-3.9929826837671696E-3</v>
      </c>
      <c r="S64" s="124" t="s">
        <v>14</v>
      </c>
      <c r="T64" s="17">
        <f>SUM(T51:T53)</f>
        <v>45609.39</v>
      </c>
      <c r="U64" s="26">
        <f>SUM(U51:U53)</f>
        <v>53062.921000000002</v>
      </c>
      <c r="V64" s="26">
        <f>SUM(V51:V53)</f>
        <v>61321.651000000027</v>
      </c>
      <c r="W64" s="26">
        <f>SUM(W51:W53)</f>
        <v>63351.315999999992</v>
      </c>
      <c r="X64" s="26">
        <f t="shared" ref="X64:AH64" si="84">SUM(X51:X53)</f>
        <v>61448.611999999994</v>
      </c>
      <c r="Y64" s="26">
        <f t="shared" si="84"/>
        <v>65590.697999999975</v>
      </c>
      <c r="Z64" s="26">
        <f t="shared" si="84"/>
        <v>58604.442999999985</v>
      </c>
      <c r="AA64" s="26">
        <f t="shared" si="84"/>
        <v>74095.891999999963</v>
      </c>
      <c r="AB64" s="26">
        <f t="shared" si="84"/>
        <v>76343.599000000002</v>
      </c>
      <c r="AC64" s="26">
        <f t="shared" si="84"/>
        <v>80321.476000000039</v>
      </c>
      <c r="AD64" s="26">
        <f t="shared" si="84"/>
        <v>99368.438000000038</v>
      </c>
      <c r="AE64" s="26">
        <f t="shared" si="84"/>
        <v>107006.38200000001</v>
      </c>
      <c r="AF64" s="26">
        <f t="shared" si="84"/>
        <v>114366.99700000009</v>
      </c>
      <c r="AG64" s="26">
        <f t="shared" si="84"/>
        <v>116285.541</v>
      </c>
      <c r="AH64" s="26">
        <f t="shared" si="84"/>
        <v>121877.28200000006</v>
      </c>
      <c r="AI64" s="27">
        <f t="shared" si="77"/>
        <v>4.8086296472577512E-2</v>
      </c>
      <c r="AK64" s="202">
        <f t="shared" si="79"/>
        <v>1.9450344091466372</v>
      </c>
      <c r="AL64" s="152">
        <f t="shared" si="79"/>
        <v>1.9790475308153666</v>
      </c>
      <c r="AM64" s="152">
        <f t="shared" ref="AM64:AY66" si="85">(V64/D64)*10</f>
        <v>1.7976382565582869</v>
      </c>
      <c r="AN64" s="152">
        <f t="shared" si="85"/>
        <v>2.0596266935079059</v>
      </c>
      <c r="AO64" s="152">
        <f t="shared" si="85"/>
        <v>1.9694889937212756</v>
      </c>
      <c r="AP64" s="152">
        <f t="shared" si="85"/>
        <v>2.0883054388809423</v>
      </c>
      <c r="AQ64" s="152">
        <f t="shared" si="85"/>
        <v>2.6024956040698171</v>
      </c>
      <c r="AR64" s="152">
        <f t="shared" si="85"/>
        <v>2.5430301118322589</v>
      </c>
      <c r="AS64" s="152">
        <f t="shared" si="85"/>
        <v>2.6242560160398627</v>
      </c>
      <c r="AT64" s="152">
        <f t="shared" si="85"/>
        <v>2.5532808292822393</v>
      </c>
      <c r="AU64" s="152">
        <f t="shared" si="85"/>
        <v>2.5635250036749513</v>
      </c>
      <c r="AV64" s="152">
        <f t="shared" si="85"/>
        <v>2.6329354926217627</v>
      </c>
      <c r="AW64" s="152">
        <f t="shared" si="85"/>
        <v>2.7774062113875608</v>
      </c>
      <c r="AX64" s="152">
        <f t="shared" si="85"/>
        <v>2.8169831620602137</v>
      </c>
      <c r="AY64" s="152">
        <f t="shared" si="85"/>
        <v>2.9642777593121092</v>
      </c>
      <c r="AZ64" s="27">
        <f t="shared" si="78"/>
        <v>5.2288064492430598E-2</v>
      </c>
    </row>
    <row r="65" spans="1:52" ht="20.100000000000001" customHeight="1">
      <c r="A65" s="156" t="s">
        <v>15</v>
      </c>
      <c r="B65" s="17">
        <f>SUM(B54:B56)</f>
        <v>270632.65000000014</v>
      </c>
      <c r="C65" s="26">
        <f>SUM(C54:C56)</f>
        <v>330331.44000000012</v>
      </c>
      <c r="D65" s="26">
        <f>SUM(D54:D56)</f>
        <v>371262.24999999988</v>
      </c>
      <c r="E65" s="26">
        <f t="shared" ref="E65:P65" si="86">SUM(E54:E56)</f>
        <v>341280.04000000004</v>
      </c>
      <c r="F65" s="26">
        <f t="shared" si="86"/>
        <v>330986.2099999999</v>
      </c>
      <c r="G65" s="26">
        <f t="shared" si="86"/>
        <v>352389.62000000011</v>
      </c>
      <c r="H65" s="26">
        <f t="shared" si="86"/>
        <v>271249.88999999984</v>
      </c>
      <c r="I65" s="26">
        <f t="shared" si="86"/>
        <v>338059.84999999963</v>
      </c>
      <c r="J65" s="26">
        <f t="shared" si="86"/>
        <v>341622.02</v>
      </c>
      <c r="K65" s="26">
        <f t="shared" si="86"/>
        <v>348164.02999999968</v>
      </c>
      <c r="L65" s="26">
        <f t="shared" si="86"/>
        <v>373006.16999999981</v>
      </c>
      <c r="M65" s="26">
        <f t="shared" si="86"/>
        <v>455027.89</v>
      </c>
      <c r="N65" s="26">
        <f t="shared" si="86"/>
        <v>411180.44999999978</v>
      </c>
      <c r="O65" s="26">
        <f t="shared" si="86"/>
        <v>458853.4600000002</v>
      </c>
      <c r="P65" s="26">
        <f t="shared" si="86"/>
        <v>468166.8600000001</v>
      </c>
      <c r="Q65" s="27">
        <f t="shared" si="76"/>
        <v>2.0297111849172725E-2</v>
      </c>
      <c r="S65" s="122" t="s">
        <v>15</v>
      </c>
      <c r="T65" s="17">
        <f>SUM(T54:T56)</f>
        <v>52069.507000000012</v>
      </c>
      <c r="U65" s="26">
        <f>SUM(U54:U56)</f>
        <v>57799.210999999981</v>
      </c>
      <c r="V65" s="26">
        <f>SUM(V54:V56)</f>
        <v>67284.703999999983</v>
      </c>
      <c r="W65" s="26">
        <f>SUM(W54:W56)</f>
        <v>68302.889999999985</v>
      </c>
      <c r="X65" s="26">
        <f t="shared" ref="X65:AH65" si="87">SUM(X54:X56)</f>
        <v>68997.127000000022</v>
      </c>
      <c r="Y65" s="26">
        <f t="shared" si="87"/>
        <v>75648.96299999996</v>
      </c>
      <c r="Z65" s="26">
        <f t="shared" si="87"/>
        <v>65293.128000000026</v>
      </c>
      <c r="AA65" s="26">
        <f t="shared" si="87"/>
        <v>80241.398000000045</v>
      </c>
      <c r="AB65" s="26">
        <f t="shared" si="87"/>
        <v>84590.548999999999</v>
      </c>
      <c r="AC65" s="26">
        <f t="shared" si="87"/>
        <v>84889.636000000028</v>
      </c>
      <c r="AD65" s="26">
        <f t="shared" si="87"/>
        <v>93771.617999999988</v>
      </c>
      <c r="AE65" s="26">
        <f t="shared" si="87"/>
        <v>121302.12800000008</v>
      </c>
      <c r="AF65" s="26">
        <f t="shared" si="87"/>
        <v>117899.58700000003</v>
      </c>
      <c r="AG65" s="26">
        <f t="shared" si="87"/>
        <v>136371.95699999994</v>
      </c>
      <c r="AH65" s="26">
        <f t="shared" si="87"/>
        <v>135087.1620000001</v>
      </c>
      <c r="AI65" s="27">
        <f t="shared" si="77"/>
        <v>-9.4212551338530605E-3</v>
      </c>
      <c r="AK65" s="167">
        <f t="shared" si="79"/>
        <v>1.9239920608248851</v>
      </c>
      <c r="AL65" s="142">
        <f t="shared" si="79"/>
        <v>1.7497338733485361</v>
      </c>
      <c r="AM65" s="142">
        <f t="shared" si="85"/>
        <v>1.8123227987763368</v>
      </c>
      <c r="AN65" s="142">
        <f t="shared" si="85"/>
        <v>2.0013737105750451</v>
      </c>
      <c r="AO65" s="142">
        <f t="shared" si="85"/>
        <v>2.0845921949437121</v>
      </c>
      <c r="AP65" s="142">
        <f t="shared" si="85"/>
        <v>2.1467420918924893</v>
      </c>
      <c r="AQ65" s="142">
        <f t="shared" si="85"/>
        <v>2.4071209024269122</v>
      </c>
      <c r="AR65" s="142">
        <f t="shared" si="85"/>
        <v>2.3735855648045794</v>
      </c>
      <c r="AS65" s="142">
        <f t="shared" si="85"/>
        <v>2.4761445119960355</v>
      </c>
      <c r="AT65" s="142">
        <f t="shared" si="85"/>
        <v>2.4382081055300313</v>
      </c>
      <c r="AU65" s="142">
        <f t="shared" si="85"/>
        <v>2.5139428122596481</v>
      </c>
      <c r="AV65" s="142">
        <f t="shared" si="85"/>
        <v>2.6658174293448273</v>
      </c>
      <c r="AW65" s="142">
        <f t="shared" si="85"/>
        <v>2.8673441794229291</v>
      </c>
      <c r="AX65" s="142">
        <f t="shared" si="85"/>
        <v>2.972015444756587</v>
      </c>
      <c r="AY65" s="142">
        <f t="shared" si="85"/>
        <v>2.8854490469487755</v>
      </c>
      <c r="AZ65" s="27">
        <f t="shared" si="78"/>
        <v>-2.9127169564524734E-2</v>
      </c>
    </row>
    <row r="66" spans="1:52" ht="20.100000000000001" customHeight="1">
      <c r="A66" s="156" t="s">
        <v>16</v>
      </c>
      <c r="B66" s="17">
        <f>SUM(B57:B59)</f>
        <v>362917.66000000003</v>
      </c>
      <c r="C66" s="26">
        <f>SUM(C57:C59)</f>
        <v>410216.99000000011</v>
      </c>
      <c r="D66" s="26">
        <f>SUM(D57:D59)</f>
        <v>402664.01999999979</v>
      </c>
      <c r="E66" s="26">
        <f t="shared" ref="E66:P66" si="88">SUM(E57:E59)</f>
        <v>374827.90000000014</v>
      </c>
      <c r="F66" s="26">
        <f t="shared" si="88"/>
        <v>411823.39999999991</v>
      </c>
      <c r="G66" s="26">
        <f t="shared" si="88"/>
        <v>392287.49999999988</v>
      </c>
      <c r="H66" s="26">
        <f t="shared" si="88"/>
        <v>324909.64999999991</v>
      </c>
      <c r="I66" s="26">
        <f t="shared" si="88"/>
        <v>335894.45999999973</v>
      </c>
      <c r="J66" s="26">
        <f t="shared" si="88"/>
        <v>323029.73000000004</v>
      </c>
      <c r="K66" s="26">
        <f t="shared" si="88"/>
        <v>359624.85999999987</v>
      </c>
      <c r="L66" s="26">
        <f t="shared" si="88"/>
        <v>485561.99000000028</v>
      </c>
      <c r="M66" s="26">
        <f t="shared" si="88"/>
        <v>462583.7999999997</v>
      </c>
      <c r="N66" s="26">
        <f t="shared" si="88"/>
        <v>492833.60999999993</v>
      </c>
      <c r="O66" s="26">
        <f t="shared" si="88"/>
        <v>489114.31000000017</v>
      </c>
      <c r="P66" s="26">
        <f t="shared" si="88"/>
        <v>507658.44999999984</v>
      </c>
      <c r="Q66" s="27">
        <f t="shared" si="76"/>
        <v>3.7913713871916076E-2</v>
      </c>
      <c r="S66" s="122" t="s">
        <v>16</v>
      </c>
      <c r="T66" s="17">
        <f>SUM(T57:T59)</f>
        <v>66706.640000000043</v>
      </c>
      <c r="U66" s="26">
        <f>SUM(U57:U59)</f>
        <v>75687.896000000008</v>
      </c>
      <c r="V66" s="26">
        <f>SUM(V57:V59)</f>
        <v>78884.929000000004</v>
      </c>
      <c r="W66" s="26">
        <f>SUM(W57:W59)</f>
        <v>90834.866999999969</v>
      </c>
      <c r="X66" s="26">
        <f t="shared" ref="X66:AH66" si="89">SUM(X57:X59)</f>
        <v>90275.416000000056</v>
      </c>
      <c r="Y66" s="26">
        <f t="shared" si="89"/>
        <v>87840.50900000002</v>
      </c>
      <c r="Z66" s="26">
        <f t="shared" si="89"/>
        <v>78765.768000000011</v>
      </c>
      <c r="AA66" s="26">
        <f t="shared" si="89"/>
        <v>86377.072000000029</v>
      </c>
      <c r="AB66" s="26">
        <f t="shared" si="89"/>
        <v>89313.755000000005</v>
      </c>
      <c r="AC66" s="26">
        <f t="shared" si="89"/>
        <v>95872.349999999977</v>
      </c>
      <c r="AD66" s="26">
        <f t="shared" si="89"/>
        <v>128355.976</v>
      </c>
      <c r="AE66" s="26">
        <f t="shared" si="89"/>
        <v>133533.43400000001</v>
      </c>
      <c r="AF66" s="26">
        <f t="shared" si="89"/>
        <v>144237.76400000011</v>
      </c>
      <c r="AG66" s="26">
        <f t="shared" si="89"/>
        <v>138745.30100000001</v>
      </c>
      <c r="AH66" s="26">
        <f t="shared" si="89"/>
        <v>146549.62399999995</v>
      </c>
      <c r="AI66" s="27">
        <f t="shared" si="77"/>
        <v>5.6249277948519104E-2</v>
      </c>
      <c r="AK66" s="167">
        <f t="shared" si="79"/>
        <v>1.8380654168220978</v>
      </c>
      <c r="AL66" s="142">
        <f t="shared" si="79"/>
        <v>1.8450697519866253</v>
      </c>
      <c r="AM66" s="142">
        <f t="shared" si="85"/>
        <v>1.959075682997454</v>
      </c>
      <c r="AN66" s="142">
        <f t="shared" si="85"/>
        <v>2.4233752876986996</v>
      </c>
      <c r="AO66" s="142">
        <f t="shared" si="85"/>
        <v>2.1920904931579916</v>
      </c>
      <c r="AP66" s="142">
        <f t="shared" si="85"/>
        <v>2.2391870503138653</v>
      </c>
      <c r="AQ66" s="142">
        <f t="shared" si="85"/>
        <v>2.4242360299240122</v>
      </c>
      <c r="AR66" s="142">
        <f t="shared" si="85"/>
        <v>2.5715539339350846</v>
      </c>
      <c r="AS66" s="142">
        <f t="shared" si="85"/>
        <v>2.764877245199691</v>
      </c>
      <c r="AT66" s="142">
        <f t="shared" si="85"/>
        <v>2.6658988480384815</v>
      </c>
      <c r="AU66" s="142">
        <f t="shared" si="85"/>
        <v>2.643451889634111</v>
      </c>
      <c r="AV66" s="142">
        <f t="shared" si="85"/>
        <v>2.8866863474250524</v>
      </c>
      <c r="AW66" s="142">
        <f t="shared" si="85"/>
        <v>2.9267030712454885</v>
      </c>
      <c r="AX66" s="142">
        <f t="shared" si="85"/>
        <v>2.836664112321718</v>
      </c>
      <c r="AY66" s="142">
        <f t="shared" si="85"/>
        <v>2.8867760203735404</v>
      </c>
      <c r="AZ66" s="27">
        <f t="shared" si="78"/>
        <v>1.7665788428791959E-2</v>
      </c>
    </row>
    <row r="67" spans="1:52" ht="20.100000000000001" customHeight="1" thickBot="1">
      <c r="A67" s="158" t="s">
        <v>17</v>
      </c>
      <c r="B67" s="40">
        <f>SUM(B60:B62)</f>
        <v>301452.82000000007</v>
      </c>
      <c r="C67" s="30">
        <f>SUM(C60:C62)</f>
        <v>388105.86999999988</v>
      </c>
      <c r="D67" s="30">
        <f>IF(D62="","",SUM(D60:D62))</f>
        <v>380957.63999999966</v>
      </c>
      <c r="E67" s="30">
        <f t="shared" ref="E67:P67" si="90">IF(E62="","",SUM(E60:E62))</f>
        <v>378869.0400000001</v>
      </c>
      <c r="F67" s="30">
        <f t="shared" si="90"/>
        <v>396865.16000000021</v>
      </c>
      <c r="G67" s="30">
        <f t="shared" si="90"/>
        <v>336903.74</v>
      </c>
      <c r="H67" s="30">
        <f t="shared" si="90"/>
        <v>311374.30999999976</v>
      </c>
      <c r="I67" s="30">
        <f t="shared" si="90"/>
        <v>337617.05000000005</v>
      </c>
      <c r="J67" s="30">
        <f t="shared" si="90"/>
        <v>314897.43999999994</v>
      </c>
      <c r="K67" s="30">
        <f t="shared" si="90"/>
        <v>372869.66999999981</v>
      </c>
      <c r="L67" s="30">
        <f t="shared" si="90"/>
        <v>493444.35000000033</v>
      </c>
      <c r="M67" s="30">
        <f t="shared" si="90"/>
        <v>455271.89999999967</v>
      </c>
      <c r="N67" s="30">
        <f t="shared" si="90"/>
        <v>469176.04999999987</v>
      </c>
      <c r="O67" s="30">
        <f t="shared" si="90"/>
        <v>416430.29999999993</v>
      </c>
      <c r="P67" s="30">
        <f t="shared" si="90"/>
        <v>491894.41000000027</v>
      </c>
      <c r="Q67" s="31">
        <f t="shared" si="76"/>
        <v>0.18121666458948915</v>
      </c>
      <c r="S67" s="123" t="s">
        <v>17</v>
      </c>
      <c r="T67" s="40">
        <f>SUM(T60:T62)</f>
        <v>63838.016000000018</v>
      </c>
      <c r="U67" s="30">
        <f>SUM(U60:U62)</f>
        <v>79380.659999999989</v>
      </c>
      <c r="V67" s="30">
        <f>IF(V62="","",SUM(V60:V62))</f>
        <v>89950.456999999995</v>
      </c>
      <c r="W67" s="30">
        <f>IF(W62="","",SUM(W60:W62))</f>
        <v>90706.435000000056</v>
      </c>
      <c r="X67" s="30">
        <f t="shared" ref="X67:AH67" si="91">IF(X62="","",SUM(X60:X62))</f>
        <v>98610.478999999992</v>
      </c>
      <c r="Y67" s="30">
        <f t="shared" si="91"/>
        <v>84566.343999999997</v>
      </c>
      <c r="Z67" s="30">
        <f t="shared" si="91"/>
        <v>90045.485000000015</v>
      </c>
      <c r="AA67" s="30">
        <f t="shared" si="91"/>
        <v>94962.186000000016</v>
      </c>
      <c r="AB67" s="30">
        <f t="shared" si="91"/>
        <v>95891.539000000004</v>
      </c>
      <c r="AC67" s="30">
        <f t="shared" si="91"/>
        <v>103388.924</v>
      </c>
      <c r="AD67" s="30">
        <f t="shared" si="91"/>
        <v>140739.50200000001</v>
      </c>
      <c r="AE67" s="30">
        <f t="shared" si="91"/>
        <v>135949.3170000001</v>
      </c>
      <c r="AF67" s="30">
        <f t="shared" si="91"/>
        <v>144292.45000000004</v>
      </c>
      <c r="AG67" s="30">
        <f t="shared" si="91"/>
        <v>128817.85499999998</v>
      </c>
      <c r="AH67" s="30">
        <f t="shared" si="91"/>
        <v>154177.83399999997</v>
      </c>
      <c r="AI67" s="31">
        <f t="shared" si="77"/>
        <v>0.19686695605977911</v>
      </c>
      <c r="AK67" s="173">
        <f t="shared" si="79"/>
        <v>2.1176785143360082</v>
      </c>
      <c r="AL67" s="145">
        <f t="shared" si="79"/>
        <v>2.0453352071175841</v>
      </c>
      <c r="AM67" s="145">
        <f t="shared" ref="AM67:AY67" si="92">IF(V62="","",(V67/D67)*10)</f>
        <v>2.3611669003409426</v>
      </c>
      <c r="AN67" s="145">
        <f t="shared" si="92"/>
        <v>2.3941369028200361</v>
      </c>
      <c r="AO67" s="145">
        <f t="shared" si="92"/>
        <v>2.4847350923925884</v>
      </c>
      <c r="AP67" s="145">
        <f t="shared" si="92"/>
        <v>2.5101040433685897</v>
      </c>
      <c r="AQ67" s="145">
        <f t="shared" si="92"/>
        <v>2.8918726467832263</v>
      </c>
      <c r="AR67" s="145">
        <f t="shared" si="92"/>
        <v>2.8127189074129992</v>
      </c>
      <c r="AS67" s="145">
        <f t="shared" si="92"/>
        <v>3.045167309076886</v>
      </c>
      <c r="AT67" s="145">
        <f t="shared" si="92"/>
        <v>2.7727898597920304</v>
      </c>
      <c r="AU67" s="145">
        <f t="shared" si="92"/>
        <v>2.852185905056972</v>
      </c>
      <c r="AV67" s="145">
        <f t="shared" si="92"/>
        <v>2.9861126285193573</v>
      </c>
      <c r="AW67" s="145">
        <f t="shared" si="92"/>
        <v>3.0754436421040694</v>
      </c>
      <c r="AX67" s="145">
        <f t="shared" si="92"/>
        <v>3.093383334497994</v>
      </c>
      <c r="AY67" s="145">
        <f t="shared" si="92"/>
        <v>3.1343684918070096</v>
      </c>
      <c r="AZ67" s="31">
        <f t="shared" si="78"/>
        <v>1.3249297897205768E-2</v>
      </c>
    </row>
    <row r="68" spans="1:5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P23 B42:P45 T41:AH45 B64:P67 T64:AH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449EC099-DC21-43F5-8F51-A54B8D19E9F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FA2D57E1-4FE2-4C33-9807-FC8593E91C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9AD543F1-5FFF-4AAA-AF4A-056884A516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D72084DE-88CB-448D-B5C6-996C738262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53D94154-F7CF-44E6-B3D0-0E8241DAB3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BCA26447-1E4C-44C7-A50D-88D4825CD5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A7B56C32-2D88-4C74-840D-2DD15C3AB31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27747B8B-44B2-4772-B0A1-226815288DB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058642E8-3118-4843-A1CA-7B1BAA1C93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BE7D0-053E-4D1E-A243-25E4D4EAC044}">
  <sheetPr>
    <pageSetUpPr fitToPage="1"/>
  </sheetPr>
  <dimension ref="A1:BC70"/>
  <sheetViews>
    <sheetView showGridLines="0" topLeftCell="AG16" zoomScaleNormal="100" workbookViewId="0">
      <selection activeCell="AZ63" sqref="AZ63"/>
    </sheetView>
  </sheetViews>
  <sheetFormatPr defaultRowHeight="15"/>
  <cols>
    <col min="1" max="1" width="18.7109375" customWidth="1"/>
    <col min="2" max="3" width="9.7109375" bestFit="1" customWidth="1"/>
    <col min="6" max="15" width="9.7109375" bestFit="1" customWidth="1"/>
    <col min="17" max="17" width="10.140625" customWidth="1"/>
    <col min="18" max="18" width="1.7109375" customWidth="1"/>
    <col min="19" max="19" width="18.7109375" hidden="1" customWidth="1"/>
    <col min="35" max="35" width="10" customWidth="1"/>
    <col min="36" max="36" width="1.7109375" customWidth="1"/>
    <col min="52" max="52" width="10" customWidth="1"/>
    <col min="54" max="55" width="9.140625" style="128"/>
  </cols>
  <sheetData>
    <row r="1" spans="1:55" ht="15.75">
      <c r="A1" s="10" t="s">
        <v>114</v>
      </c>
    </row>
    <row r="3" spans="1:55" ht="15.75" thickBot="1">
      <c r="M3" s="8"/>
      <c r="N3" s="8"/>
      <c r="O3" s="8"/>
      <c r="P3" s="8"/>
      <c r="Q3" s="205" t="s">
        <v>18</v>
      </c>
      <c r="AI3" s="195">
        <v>1000</v>
      </c>
      <c r="AZ3" s="195" t="s">
        <v>51</v>
      </c>
    </row>
    <row r="4" spans="1:55" ht="20.100000000000001" customHeight="1">
      <c r="A4" s="495" t="s">
        <v>20</v>
      </c>
      <c r="B4" s="497" t="s">
        <v>0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500" t="s">
        <v>170</v>
      </c>
      <c r="S4" s="498" t="s">
        <v>20</v>
      </c>
      <c r="T4" s="491" t="s">
        <v>0</v>
      </c>
      <c r="U4" s="492"/>
      <c r="V4" s="492"/>
      <c r="W4" s="492"/>
      <c r="X4" s="492"/>
      <c r="Y4" s="492"/>
      <c r="Z4" s="492"/>
      <c r="AA4" s="492"/>
      <c r="AB4" s="492"/>
      <c r="AC4" s="492"/>
      <c r="AD4" s="492"/>
      <c r="AE4" s="492"/>
      <c r="AF4" s="492"/>
      <c r="AG4" s="492"/>
      <c r="AH4" s="492"/>
      <c r="AI4" s="502" t="s">
        <v>170</v>
      </c>
      <c r="AK4" s="491" t="s">
        <v>0</v>
      </c>
      <c r="AL4" s="492"/>
      <c r="AM4" s="492"/>
      <c r="AN4" s="492"/>
      <c r="AO4" s="492"/>
      <c r="AP4" s="492"/>
      <c r="AQ4" s="492"/>
      <c r="AR4" s="492"/>
      <c r="AS4" s="492"/>
      <c r="AT4" s="492"/>
      <c r="AU4" s="492"/>
      <c r="AV4" s="492"/>
      <c r="AW4" s="492"/>
      <c r="AX4" s="492"/>
      <c r="AY4" s="492"/>
      <c r="AZ4" s="500" t="s">
        <v>170</v>
      </c>
    </row>
    <row r="5" spans="1:55" ht="20.100000000000001" customHeight="1" thickBot="1">
      <c r="A5" s="496"/>
      <c r="B5" s="130">
        <v>2010</v>
      </c>
      <c r="C5" s="20">
        <v>2011</v>
      </c>
      <c r="D5" s="20">
        <v>2012</v>
      </c>
      <c r="E5" s="20">
        <v>2013</v>
      </c>
      <c r="F5" s="20">
        <v>2014</v>
      </c>
      <c r="G5" s="20">
        <v>2015</v>
      </c>
      <c r="H5" s="20">
        <v>2016</v>
      </c>
      <c r="I5" s="20">
        <v>2017</v>
      </c>
      <c r="J5" s="20">
        <v>2018</v>
      </c>
      <c r="K5" s="20">
        <v>2019</v>
      </c>
      <c r="L5" s="20">
        <v>2020</v>
      </c>
      <c r="M5" s="20">
        <v>2021</v>
      </c>
      <c r="N5" s="20">
        <v>2022</v>
      </c>
      <c r="O5" s="20">
        <v>2023</v>
      </c>
      <c r="P5" s="20">
        <v>2024</v>
      </c>
      <c r="Q5" s="501"/>
      <c r="S5" s="499"/>
      <c r="T5" s="134">
        <v>2010</v>
      </c>
      <c r="U5" s="20">
        <v>2011</v>
      </c>
      <c r="V5" s="20">
        <v>2012</v>
      </c>
      <c r="W5" s="20">
        <v>2013</v>
      </c>
      <c r="X5" s="20">
        <v>2014</v>
      </c>
      <c r="Y5" s="20">
        <v>2015</v>
      </c>
      <c r="Z5" s="20">
        <v>2016</v>
      </c>
      <c r="AA5" s="20">
        <v>2017</v>
      </c>
      <c r="AB5" s="20">
        <v>2018</v>
      </c>
      <c r="AC5" s="20">
        <v>2019</v>
      </c>
      <c r="AD5" s="20">
        <v>2020</v>
      </c>
      <c r="AE5" s="20">
        <v>2021</v>
      </c>
      <c r="AF5" s="20">
        <v>2022</v>
      </c>
      <c r="AG5" s="20">
        <v>2023</v>
      </c>
      <c r="AH5" s="20">
        <v>2024</v>
      </c>
      <c r="AI5" s="503"/>
      <c r="AK5" s="134">
        <v>2010</v>
      </c>
      <c r="AL5" s="20">
        <v>2011</v>
      </c>
      <c r="AM5" s="20">
        <v>2012</v>
      </c>
      <c r="AN5" s="20">
        <v>2013</v>
      </c>
      <c r="AO5" s="20">
        <v>2014</v>
      </c>
      <c r="AP5" s="20">
        <v>2015</v>
      </c>
      <c r="AQ5" s="20">
        <v>2016</v>
      </c>
      <c r="AR5" s="20">
        <v>2017</v>
      </c>
      <c r="AS5" s="20">
        <v>2018</v>
      </c>
      <c r="AT5" s="20">
        <v>2019</v>
      </c>
      <c r="AU5" s="20">
        <v>2020</v>
      </c>
      <c r="AV5" s="20">
        <v>2021</v>
      </c>
      <c r="AW5" s="20">
        <v>2022</v>
      </c>
      <c r="AX5" s="20">
        <v>2023</v>
      </c>
      <c r="AY5" s="20">
        <v>2024</v>
      </c>
      <c r="AZ5" s="501"/>
      <c r="BB5" s="196">
        <v>2013</v>
      </c>
      <c r="BC5" s="196">
        <v>2014</v>
      </c>
    </row>
    <row r="6" spans="1:55" ht="3" customHeight="1" thickBot="1">
      <c r="A6" s="197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200"/>
      <c r="S6" s="197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448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8"/>
    </row>
    <row r="7" spans="1:55" ht="20.100000000000001" customHeight="1">
      <c r="A7" s="153" t="s">
        <v>1</v>
      </c>
      <c r="B7" s="131">
        <v>112208.21</v>
      </c>
      <c r="C7" s="23">
        <v>125412.47000000002</v>
      </c>
      <c r="D7" s="23">
        <v>111648.51</v>
      </c>
      <c r="E7" s="23">
        <v>101032.48999999999</v>
      </c>
      <c r="F7" s="23">
        <v>181499.08999999997</v>
      </c>
      <c r="G7" s="23">
        <v>165515.38999999981</v>
      </c>
      <c r="H7" s="23">
        <v>127441.33000000005</v>
      </c>
      <c r="I7" s="23">
        <v>165564.63999999996</v>
      </c>
      <c r="J7" s="171">
        <v>108022.51</v>
      </c>
      <c r="K7" s="171">
        <v>201133.06000000003</v>
      </c>
      <c r="L7" s="171">
        <v>231418.47</v>
      </c>
      <c r="M7" s="171">
        <v>214311.47</v>
      </c>
      <c r="N7" s="171">
        <v>189490.67999999967</v>
      </c>
      <c r="O7" s="171">
        <v>210798.97</v>
      </c>
      <c r="P7" s="171">
        <v>144430.93999999989</v>
      </c>
      <c r="Q7" s="24">
        <f>(P7-O7)/O7</f>
        <v>-0.31484039034915645</v>
      </c>
      <c r="S7" s="122" t="s">
        <v>1</v>
      </c>
      <c r="T7" s="131">
        <v>5046.811999999999</v>
      </c>
      <c r="U7" s="23">
        <v>5419.8780000000006</v>
      </c>
      <c r="V7" s="23">
        <v>5376.692</v>
      </c>
      <c r="W7" s="23">
        <v>8185.9700000000021</v>
      </c>
      <c r="X7" s="23">
        <v>9253.7109999999993</v>
      </c>
      <c r="Y7" s="23">
        <v>8018.4579999999987</v>
      </c>
      <c r="Z7" s="23">
        <v>7549.5260000000026</v>
      </c>
      <c r="AA7" s="23">
        <v>9256.76</v>
      </c>
      <c r="AB7" s="23">
        <v>8429.6530000000002</v>
      </c>
      <c r="AC7" s="23">
        <v>12162.242999999999</v>
      </c>
      <c r="AD7" s="23">
        <v>14395.186999999998</v>
      </c>
      <c r="AE7" s="23">
        <v>11537.55599999999</v>
      </c>
      <c r="AF7" s="23">
        <v>12256.628999999999</v>
      </c>
      <c r="AG7" s="23">
        <v>14702.600000000002</v>
      </c>
      <c r="AH7" s="23">
        <v>10034.434000000001</v>
      </c>
      <c r="AI7" s="24">
        <f>(AH7-AG7)/AG7</f>
        <v>-0.3175061553738795</v>
      </c>
      <c r="AK7" s="155">
        <f>(T7/B7)*10</f>
        <v>0.44977207995742902</v>
      </c>
      <c r="AL7" s="152">
        <f>(U7/C7)*10</f>
        <v>0.43216420185329257</v>
      </c>
      <c r="AM7" s="152">
        <f>(V7/D7)*10</f>
        <v>0.48157310832003042</v>
      </c>
      <c r="AN7" s="152">
        <f>(W7/E7)*10</f>
        <v>0.81023144139078462</v>
      </c>
      <c r="AO7" s="152">
        <f>(X7/F7)*10</f>
        <v>0.50984889235532815</v>
      </c>
      <c r="AP7" s="152">
        <f>(Y7/G7)*10</f>
        <v>0.48445392298565154</v>
      </c>
      <c r="AQ7" s="152">
        <f>(Z7/H7)*10</f>
        <v>0.5923922796474268</v>
      </c>
      <c r="AR7" s="152">
        <f>(AA7/I7)*10</f>
        <v>0.55910247502123656</v>
      </c>
      <c r="AS7" s="152">
        <f>(AB7/J7)*10</f>
        <v>0.78036077850810914</v>
      </c>
      <c r="AT7" s="152">
        <f>(AC7/K7)*10</f>
        <v>0.60468642002463424</v>
      </c>
      <c r="AU7" s="152">
        <f>(AD7/L7)*10</f>
        <v>0.62204140404177755</v>
      </c>
      <c r="AV7" s="152">
        <f>(AE7/M7)*10</f>
        <v>0.53835457336931103</v>
      </c>
      <c r="AW7" s="152">
        <f>(AF7/N7)*10</f>
        <v>0.64681962194657916</v>
      </c>
      <c r="AX7" s="152">
        <f>(AG7/O7)*10</f>
        <v>0.69747020111151403</v>
      </c>
      <c r="AY7" s="152">
        <f>(AH7/P7)*10</f>
        <v>0.69475653900750145</v>
      </c>
      <c r="AZ7" s="24">
        <f>(AY7-AX7)/AX7</f>
        <v>-3.8907212088602362E-3</v>
      </c>
      <c r="BB7" s="129"/>
      <c r="BC7" s="129"/>
    </row>
    <row r="8" spans="1:55" ht="20.100000000000001" customHeight="1">
      <c r="A8" s="156" t="s">
        <v>2</v>
      </c>
      <c r="B8" s="25">
        <v>103876.33999999997</v>
      </c>
      <c r="C8" s="26">
        <v>109703.67999999998</v>
      </c>
      <c r="D8" s="26">
        <v>90718.43</v>
      </c>
      <c r="E8" s="26">
        <v>91462.49</v>
      </c>
      <c r="F8" s="26">
        <v>178750.52</v>
      </c>
      <c r="G8" s="26">
        <v>189327.78999999998</v>
      </c>
      <c r="H8" s="26">
        <v>161032.97</v>
      </c>
      <c r="I8" s="26">
        <v>180460.41999999998</v>
      </c>
      <c r="J8" s="45">
        <v>101175.85</v>
      </c>
      <c r="K8" s="45">
        <v>239012.21</v>
      </c>
      <c r="L8" s="45">
        <v>200385.87</v>
      </c>
      <c r="M8" s="45">
        <v>256727.69999999998</v>
      </c>
      <c r="N8" s="45">
        <v>265654.01999999973</v>
      </c>
      <c r="O8" s="45">
        <v>255504.85999999996</v>
      </c>
      <c r="P8" s="45">
        <v>163866.36999999988</v>
      </c>
      <c r="Q8" s="27">
        <f t="shared" ref="Q8:Q23" si="0">(P8-O8)/O8</f>
        <v>-0.35865654375419742</v>
      </c>
      <c r="S8" s="122" t="s">
        <v>2</v>
      </c>
      <c r="T8" s="25">
        <v>4875.3999999999996</v>
      </c>
      <c r="U8" s="26">
        <v>5047.22</v>
      </c>
      <c r="V8" s="26">
        <v>4979.2489999999998</v>
      </c>
      <c r="W8" s="26">
        <v>7645.0780000000004</v>
      </c>
      <c r="X8" s="26">
        <v>9124.9479999999967</v>
      </c>
      <c r="Y8" s="26">
        <v>9271.5960000000014</v>
      </c>
      <c r="Z8" s="26">
        <v>8398.7909999999993</v>
      </c>
      <c r="AA8" s="26">
        <v>10079.532000000001</v>
      </c>
      <c r="AB8" s="26">
        <v>9460.1350000000002</v>
      </c>
      <c r="AC8" s="26">
        <v>13827.451999999999</v>
      </c>
      <c r="AD8" s="26">
        <v>13178.782000000005</v>
      </c>
      <c r="AE8" s="26">
        <v>12834.916000000007</v>
      </c>
      <c r="AF8" s="26">
        <v>17027.523999999998</v>
      </c>
      <c r="AG8" s="26">
        <v>16408.731999999996</v>
      </c>
      <c r="AH8" s="26">
        <v>11476.990000000007</v>
      </c>
      <c r="AI8" s="27">
        <f t="shared" ref="AI8:AI23" si="1">(AH8-AG8)/AG8</f>
        <v>-0.30055594789408407</v>
      </c>
      <c r="AK8" s="141">
        <f>(T8/B8)*10</f>
        <v>0.46934653261753362</v>
      </c>
      <c r="AL8" s="142">
        <f>(U8/C8)*10</f>
        <v>0.46007754707955117</v>
      </c>
      <c r="AM8" s="142">
        <f>(V8/D8)*10</f>
        <v>0.54886851547144277</v>
      </c>
      <c r="AN8" s="142">
        <f>(W8/E8)*10</f>
        <v>0.83587031142493495</v>
      </c>
      <c r="AO8" s="142">
        <f>(X8/F8)*10</f>
        <v>0.51048511635099003</v>
      </c>
      <c r="AP8" s="142">
        <f>(Y8/G8)*10</f>
        <v>0.48971130968147902</v>
      </c>
      <c r="AQ8" s="142">
        <f>(Z8/H8)*10</f>
        <v>0.52155723141664712</v>
      </c>
      <c r="AR8" s="142">
        <f>(AA8/I8)*10</f>
        <v>0.55854530317506745</v>
      </c>
      <c r="AS8" s="142">
        <f>(AB8/J8)*10</f>
        <v>0.93501907816934571</v>
      </c>
      <c r="AT8" s="142">
        <f>(AC8/K8)*10</f>
        <v>0.57852492138372347</v>
      </c>
      <c r="AU8" s="142">
        <f>(AD8/L8)*10</f>
        <v>0.65767022395341579</v>
      </c>
      <c r="AV8" s="142">
        <f>(AE8/M8)*10</f>
        <v>0.49994277984027458</v>
      </c>
      <c r="AW8" s="142">
        <f>(AF8/N8)*10</f>
        <v>0.64096617096176511</v>
      </c>
      <c r="AX8" s="142">
        <f>(AG8/O8)*10</f>
        <v>0.6422082147478525</v>
      </c>
      <c r="AY8" s="142">
        <f>(AH8/P8)*10</f>
        <v>0.70038715082295511</v>
      </c>
      <c r="AZ8" s="27">
        <f t="shared" ref="AZ8:AZ23" si="2">(AY8-AX8)/AX8</f>
        <v>9.0592014768831872E-2</v>
      </c>
      <c r="BB8" s="129"/>
      <c r="BC8" s="129"/>
    </row>
    <row r="9" spans="1:55" ht="20.100000000000001" customHeight="1">
      <c r="A9" s="156" t="s">
        <v>3</v>
      </c>
      <c r="B9" s="25">
        <v>167912.4499999999</v>
      </c>
      <c r="C9" s="26">
        <v>125645.36999999997</v>
      </c>
      <c r="D9" s="26">
        <v>135794.10999999996</v>
      </c>
      <c r="E9" s="26">
        <v>78438.490000000034</v>
      </c>
      <c r="F9" s="26">
        <v>159258.74000000002</v>
      </c>
      <c r="G9" s="26">
        <v>179781.25999999998</v>
      </c>
      <c r="H9" s="26">
        <v>158298.96</v>
      </c>
      <c r="I9" s="26">
        <v>184761.43000000002</v>
      </c>
      <c r="J9" s="45">
        <v>131254.85999999999</v>
      </c>
      <c r="K9" s="45">
        <v>209750.07</v>
      </c>
      <c r="L9" s="45">
        <v>209116.09</v>
      </c>
      <c r="M9" s="45">
        <v>346835.91000000079</v>
      </c>
      <c r="N9" s="45">
        <v>197485.24999999974</v>
      </c>
      <c r="O9" s="45">
        <v>307519.83</v>
      </c>
      <c r="P9" s="45">
        <v>152411.75999999995</v>
      </c>
      <c r="Q9" s="27">
        <f t="shared" si="0"/>
        <v>-0.50438396119040541</v>
      </c>
      <c r="S9" s="122" t="s">
        <v>3</v>
      </c>
      <c r="T9" s="25">
        <v>7464.3919999999998</v>
      </c>
      <c r="U9" s="26">
        <v>5720.5099999999993</v>
      </c>
      <c r="V9" s="26">
        <v>6851.9379999999956</v>
      </c>
      <c r="W9" s="26">
        <v>7142.3209999999999</v>
      </c>
      <c r="X9" s="26">
        <v>8172.4949999999981</v>
      </c>
      <c r="Y9" s="26">
        <v>8953.7059999999983</v>
      </c>
      <c r="Z9" s="26">
        <v>8549.0249999999996</v>
      </c>
      <c r="AA9" s="26">
        <v>9978.1299999999992</v>
      </c>
      <c r="AB9" s="26">
        <v>10309.046</v>
      </c>
      <c r="AC9" s="26">
        <v>11853.175999999999</v>
      </c>
      <c r="AD9" s="26">
        <v>12973.125000000002</v>
      </c>
      <c r="AE9" s="26">
        <v>17902.007000000001</v>
      </c>
      <c r="AF9" s="26">
        <v>13839.738000000005</v>
      </c>
      <c r="AG9" s="26">
        <v>20309.122000000007</v>
      </c>
      <c r="AH9" s="26">
        <v>12319.741000000013</v>
      </c>
      <c r="AI9" s="27">
        <f t="shared" si="1"/>
        <v>-0.39338879346925937</v>
      </c>
      <c r="AK9" s="141">
        <f>(T9/B9)*10</f>
        <v>0.44454071154342661</v>
      </c>
      <c r="AL9" s="142">
        <f>(U9/C9)*10</f>
        <v>0.45529015514061527</v>
      </c>
      <c r="AM9" s="142">
        <f>(V9/D9)*10</f>
        <v>0.50458285709151873</v>
      </c>
      <c r="AN9" s="142">
        <f>(W9/E9)*10</f>
        <v>0.9105632961572816</v>
      </c>
      <c r="AO9" s="142">
        <f>(X9/F9)*10</f>
        <v>0.51315833592555093</v>
      </c>
      <c r="AP9" s="142">
        <f>(Y9/G9)*10</f>
        <v>0.49803333228390984</v>
      </c>
      <c r="AQ9" s="142">
        <f>(Z9/H9)*10</f>
        <v>0.54005566429495178</v>
      </c>
      <c r="AR9" s="142">
        <f>(AA9/I9)*10</f>
        <v>0.54005481555322443</v>
      </c>
      <c r="AS9" s="142">
        <f>(AB9/J9)*10</f>
        <v>0.78542204075338629</v>
      </c>
      <c r="AT9" s="142">
        <f>(AC9/K9)*10</f>
        <v>0.56510951343186677</v>
      </c>
      <c r="AU9" s="142">
        <f>(AD9/L9)*10</f>
        <v>0.62037909182406781</v>
      </c>
      <c r="AV9" s="142">
        <f>(AE9/M9)*10</f>
        <v>0.51615206164782534</v>
      </c>
      <c r="AW9" s="142">
        <f>(AF9/N9)*10</f>
        <v>0.70079856596885204</v>
      </c>
      <c r="AX9" s="142">
        <f>(AG9/O9)*10</f>
        <v>0.66041666321160508</v>
      </c>
      <c r="AY9" s="142">
        <f>(AH9/P9)*10</f>
        <v>0.8083195811136894</v>
      </c>
      <c r="AZ9" s="27">
        <f t="shared" si="2"/>
        <v>0.22395394625997578</v>
      </c>
      <c r="BB9" s="129"/>
      <c r="BC9" s="129"/>
    </row>
    <row r="10" spans="1:55" ht="20.100000000000001" customHeight="1">
      <c r="A10" s="156" t="s">
        <v>4</v>
      </c>
      <c r="B10" s="25">
        <v>170409.85000000006</v>
      </c>
      <c r="C10" s="26">
        <v>125525.65000000001</v>
      </c>
      <c r="D10" s="26">
        <v>131142.06000000003</v>
      </c>
      <c r="E10" s="26">
        <v>111314.47999999998</v>
      </c>
      <c r="F10" s="26">
        <v>139455.4</v>
      </c>
      <c r="G10" s="26">
        <v>172871.54000000007</v>
      </c>
      <c r="H10" s="26">
        <v>120913.15000000001</v>
      </c>
      <c r="I10" s="26">
        <v>195875.86000000002</v>
      </c>
      <c r="J10" s="45">
        <v>150373.06</v>
      </c>
      <c r="K10" s="45">
        <v>244932.87999999998</v>
      </c>
      <c r="L10" s="45">
        <v>233003.39</v>
      </c>
      <c r="M10" s="45">
        <v>238556.85</v>
      </c>
      <c r="N10" s="45">
        <v>208933.37999999986</v>
      </c>
      <c r="O10" s="45">
        <v>266354.15000000014</v>
      </c>
      <c r="P10" s="45">
        <v>162890.09</v>
      </c>
      <c r="Q10" s="27">
        <f t="shared" si="0"/>
        <v>-0.38844545879987263</v>
      </c>
      <c r="S10" s="122" t="s">
        <v>4</v>
      </c>
      <c r="T10" s="25">
        <v>7083.5199999999986</v>
      </c>
      <c r="U10" s="26">
        <v>5734.7760000000007</v>
      </c>
      <c r="V10" s="26">
        <v>6986.2150000000011</v>
      </c>
      <c r="W10" s="26">
        <v>8949.2860000000001</v>
      </c>
      <c r="X10" s="26">
        <v>7735.4290000000001</v>
      </c>
      <c r="Y10" s="26">
        <v>8580.4020000000019</v>
      </c>
      <c r="Z10" s="26">
        <v>6742.456000000001</v>
      </c>
      <c r="AA10" s="26">
        <v>10425.911000000004</v>
      </c>
      <c r="AB10" s="26">
        <v>11410.679</v>
      </c>
      <c r="AC10" s="26">
        <v>13024.389000000001</v>
      </c>
      <c r="AD10" s="26">
        <v>14120.863000000001</v>
      </c>
      <c r="AE10" s="26">
        <v>13171.960999999996</v>
      </c>
      <c r="AF10" s="26">
        <v>15339.621000000008</v>
      </c>
      <c r="AG10" s="26">
        <v>17054.146000000001</v>
      </c>
      <c r="AH10" s="26">
        <v>12259.460000000006</v>
      </c>
      <c r="AI10" s="27">
        <f t="shared" si="1"/>
        <v>-0.28114488992881814</v>
      </c>
      <c r="AK10" s="141">
        <f>(T10/B10)*10</f>
        <v>0.41567550232571626</v>
      </c>
      <c r="AL10" s="142">
        <f>(U10/C10)*10</f>
        <v>0.45686088859129592</v>
      </c>
      <c r="AM10" s="142">
        <f>(V10/D10)*10</f>
        <v>0.53272115749897475</v>
      </c>
      <c r="AN10" s="142">
        <f>(W10/E10)*10</f>
        <v>0.80396422819385238</v>
      </c>
      <c r="AO10" s="142">
        <f>(X10/F10)*10</f>
        <v>0.55468838065790216</v>
      </c>
      <c r="AP10" s="142">
        <f>(Y10/G10)*10</f>
        <v>0.49634555231011412</v>
      </c>
      <c r="AQ10" s="142">
        <f>(Z10/H10)*10</f>
        <v>0.55762801647298088</v>
      </c>
      <c r="AR10" s="142">
        <f>(AA10/I10)*10</f>
        <v>0.53227135799174041</v>
      </c>
      <c r="AS10" s="142">
        <f>(AB10/J10)*10</f>
        <v>0.75882468575155682</v>
      </c>
      <c r="AT10" s="142">
        <f>(AC10/K10)*10</f>
        <v>0.5317533930111793</v>
      </c>
      <c r="AU10" s="142">
        <f>(AD10/L10)*10</f>
        <v>0.60603680487223821</v>
      </c>
      <c r="AV10" s="142">
        <f>(AE10/M10)*10</f>
        <v>0.55215186652573567</v>
      </c>
      <c r="AW10" s="142">
        <f>(AF10/N10)*10</f>
        <v>0.73418718445085307</v>
      </c>
      <c r="AX10" s="142">
        <f>(AG10/O10)*10</f>
        <v>0.64028084413176933</v>
      </c>
      <c r="AY10" s="142">
        <f>(AH10/P10)*10</f>
        <v>0.75262159901808678</v>
      </c>
      <c r="AZ10" s="27">
        <f t="shared" si="2"/>
        <v>0.17545543633849181</v>
      </c>
      <c r="BB10" s="129"/>
      <c r="BC10" s="129"/>
    </row>
    <row r="11" spans="1:55" ht="20.100000000000001" customHeight="1">
      <c r="A11" s="156" t="s">
        <v>5</v>
      </c>
      <c r="B11" s="25">
        <v>105742.86999999997</v>
      </c>
      <c r="C11" s="26">
        <v>146772.35999999993</v>
      </c>
      <c r="D11" s="26">
        <v>106191.60999999997</v>
      </c>
      <c r="E11" s="26">
        <v>156740.30999999991</v>
      </c>
      <c r="F11" s="26">
        <v>208322.54999999996</v>
      </c>
      <c r="G11" s="26">
        <v>182102.74999999991</v>
      </c>
      <c r="H11" s="26">
        <v>156318.05000000002</v>
      </c>
      <c r="I11" s="26">
        <v>208364.81999999995</v>
      </c>
      <c r="J11" s="45">
        <v>123404.02</v>
      </c>
      <c r="K11" s="45">
        <v>228431.58000000013</v>
      </c>
      <c r="L11" s="45">
        <v>207366.91000000006</v>
      </c>
      <c r="M11" s="45">
        <v>271945.74000000005</v>
      </c>
      <c r="N11" s="45">
        <v>298254.80000000022</v>
      </c>
      <c r="O11" s="45">
        <v>272003.78999999992</v>
      </c>
      <c r="P11" s="45">
        <v>165110.75000000026</v>
      </c>
      <c r="Q11" s="27">
        <f t="shared" si="0"/>
        <v>-0.39298364188234175</v>
      </c>
      <c r="S11" s="122" t="s">
        <v>5</v>
      </c>
      <c r="T11" s="25">
        <v>5269.9080000000022</v>
      </c>
      <c r="U11" s="26">
        <v>6791.5110000000022</v>
      </c>
      <c r="V11" s="26">
        <v>6331.175000000002</v>
      </c>
      <c r="W11" s="26">
        <v>12356.189000000002</v>
      </c>
      <c r="X11" s="26">
        <v>10013.188000000002</v>
      </c>
      <c r="Y11" s="26">
        <v>9709.3430000000008</v>
      </c>
      <c r="Z11" s="26">
        <v>9074.4239999999991</v>
      </c>
      <c r="AA11" s="26">
        <v>11193.306000000002</v>
      </c>
      <c r="AB11" s="26">
        <v>12194.198</v>
      </c>
      <c r="AC11" s="26">
        <v>12392.851000000008</v>
      </c>
      <c r="AD11" s="26">
        <v>10554.120999999999</v>
      </c>
      <c r="AE11" s="26">
        <v>14483.971999999998</v>
      </c>
      <c r="AF11" s="26">
        <v>20503.534999999996</v>
      </c>
      <c r="AG11" s="26">
        <v>18469.30599999999</v>
      </c>
      <c r="AH11" s="26">
        <v>12356.936000000002</v>
      </c>
      <c r="AI11" s="27">
        <f t="shared" si="1"/>
        <v>-0.33094746494535265</v>
      </c>
      <c r="AK11" s="141">
        <f>(T11/B11)*10</f>
        <v>0.4983700555886183</v>
      </c>
      <c r="AL11" s="142">
        <f>(U11/C11)*10</f>
        <v>0.46272411236012051</v>
      </c>
      <c r="AM11" s="142">
        <f>(V11/D11)*10</f>
        <v>0.59620293919642087</v>
      </c>
      <c r="AN11" s="142">
        <f>(W11/E11)*10</f>
        <v>0.78832235306922693</v>
      </c>
      <c r="AO11" s="142">
        <f>(X11/F11)*10</f>
        <v>0.48065790285305188</v>
      </c>
      <c r="AP11" s="142">
        <f>(Y11/G11)*10</f>
        <v>0.53317937263440585</v>
      </c>
      <c r="AQ11" s="142">
        <f>(Z11/H11)*10</f>
        <v>0.58051031214885285</v>
      </c>
      <c r="AR11" s="142">
        <f>(AA11/I11)*10</f>
        <v>0.53719749811892448</v>
      </c>
      <c r="AS11" s="142">
        <f>(AB11/J11)*10</f>
        <v>0.98815241189063374</v>
      </c>
      <c r="AT11" s="142">
        <f>(AC11/K11)*10</f>
        <v>0.54251916481950524</v>
      </c>
      <c r="AU11" s="142">
        <f>(AD11/L11)*10</f>
        <v>0.50895878228594893</v>
      </c>
      <c r="AV11" s="142">
        <f>(AE11/M11)*10</f>
        <v>0.53260521749669598</v>
      </c>
      <c r="AW11" s="142">
        <f>(AF11/N11)*10</f>
        <v>0.68745029417799752</v>
      </c>
      <c r="AX11" s="142">
        <f>(AG11/O11)*10</f>
        <v>0.67900914174762028</v>
      </c>
      <c r="AY11" s="142">
        <f>(AH11/P11)*10</f>
        <v>0.74840287503993419</v>
      </c>
      <c r="AZ11" s="27">
        <f t="shared" si="2"/>
        <v>0.10219852580144899</v>
      </c>
      <c r="BB11" s="129"/>
      <c r="BC11" s="129"/>
    </row>
    <row r="12" spans="1:55" ht="20.100000000000001" customHeight="1">
      <c r="A12" s="156" t="s">
        <v>6</v>
      </c>
      <c r="B12" s="25">
        <v>173043.08000000005</v>
      </c>
      <c r="C12" s="26">
        <v>88557.569999999978</v>
      </c>
      <c r="D12" s="26">
        <v>121066.39000000004</v>
      </c>
      <c r="E12" s="26">
        <v>142381.43</v>
      </c>
      <c r="F12" s="26">
        <v>163673.44999999992</v>
      </c>
      <c r="G12" s="26">
        <v>227727.18000000014</v>
      </c>
      <c r="H12" s="26">
        <v>161332.92000000001</v>
      </c>
      <c r="I12" s="26">
        <v>247351.10999999993</v>
      </c>
      <c r="J12" s="45">
        <v>159573.16</v>
      </c>
      <c r="K12" s="45">
        <v>248865.2099999999</v>
      </c>
      <c r="L12" s="45">
        <v>200988.73999999996</v>
      </c>
      <c r="M12" s="45">
        <v>276889.69999999984</v>
      </c>
      <c r="N12" s="45">
        <v>225840.24999999985</v>
      </c>
      <c r="O12" s="45">
        <v>318138.08000000066</v>
      </c>
      <c r="P12" s="45">
        <v>158638.54</v>
      </c>
      <c r="Q12" s="27">
        <f t="shared" si="0"/>
        <v>-0.50135318601281653</v>
      </c>
      <c r="S12" s="122" t="s">
        <v>6</v>
      </c>
      <c r="T12" s="25">
        <v>8468.7459999999992</v>
      </c>
      <c r="U12" s="26">
        <v>4467.674</v>
      </c>
      <c r="V12" s="26">
        <v>6989.1480000000029</v>
      </c>
      <c r="W12" s="26">
        <v>11275.52199999999</v>
      </c>
      <c r="X12" s="26">
        <v>8874.6120000000028</v>
      </c>
      <c r="Y12" s="26">
        <v>11770.861000000004</v>
      </c>
      <c r="Z12" s="26">
        <v>9513.2329999999984</v>
      </c>
      <c r="AA12" s="26">
        <v>14562.611999999999</v>
      </c>
      <c r="AB12" s="26">
        <v>13054.882</v>
      </c>
      <c r="AC12" s="26">
        <v>13834.111000000008</v>
      </c>
      <c r="AD12" s="26">
        <v>12299.127999999995</v>
      </c>
      <c r="AE12" s="26">
        <v>14683.353999999999</v>
      </c>
      <c r="AF12" s="26">
        <v>14797.464000000002</v>
      </c>
      <c r="AG12" s="26">
        <v>19672.213000000003</v>
      </c>
      <c r="AH12" s="26">
        <v>13628.670999999998</v>
      </c>
      <c r="AI12" s="27">
        <f t="shared" si="1"/>
        <v>-0.30721210674162608</v>
      </c>
      <c r="AK12" s="141">
        <f>(T12/B12)*10</f>
        <v>0.48940102083250003</v>
      </c>
      <c r="AL12" s="142">
        <f>(U12/C12)*10</f>
        <v>0.50449374344847098</v>
      </c>
      <c r="AM12" s="142">
        <f>(V12/D12)*10</f>
        <v>0.57729878622795316</v>
      </c>
      <c r="AN12" s="142">
        <f>(W12/E12)*10</f>
        <v>0.79192363779461905</v>
      </c>
      <c r="AO12" s="142">
        <f>(X12/F12)*10</f>
        <v>0.54221451310521085</v>
      </c>
      <c r="AP12" s="142">
        <f>(Y12/G12)*10</f>
        <v>0.51688432623633229</v>
      </c>
      <c r="AQ12" s="142">
        <f>(Z12/H12)*10</f>
        <v>0.58966471319058733</v>
      </c>
      <c r="AR12" s="142">
        <f>(AA12/I12)*10</f>
        <v>0.5887425368740008</v>
      </c>
      <c r="AS12" s="142">
        <f>(AB12/J12)*10</f>
        <v>0.81811264500872194</v>
      </c>
      <c r="AT12" s="142">
        <f>(AC12/K12)*10</f>
        <v>0.55588770322698033</v>
      </c>
      <c r="AU12" s="142">
        <f>(AD12/L12)*10</f>
        <v>0.61193119574758248</v>
      </c>
      <c r="AV12" s="142">
        <f>(AE12/M12)*10</f>
        <v>0.53029614319348128</v>
      </c>
      <c r="AW12" s="142">
        <f>(AF12/N12)*10</f>
        <v>0.65521819073438026</v>
      </c>
      <c r="AX12" s="142">
        <f>(AG12/O12)*10</f>
        <v>0.61835455221204461</v>
      </c>
      <c r="AY12" s="142">
        <f>(AH12/P12)*10</f>
        <v>0.85910214503991267</v>
      </c>
      <c r="AZ12" s="27">
        <f t="shared" si="2"/>
        <v>0.38933584618507261</v>
      </c>
      <c r="BB12" s="129"/>
      <c r="BC12" s="129"/>
    </row>
    <row r="13" spans="1:55" ht="20.100000000000001" customHeight="1">
      <c r="A13" s="156" t="s">
        <v>7</v>
      </c>
      <c r="B13" s="25">
        <v>153878.58000000007</v>
      </c>
      <c r="C13" s="26">
        <v>146271.1</v>
      </c>
      <c r="D13" s="26">
        <v>129654.32999999994</v>
      </c>
      <c r="E13" s="26">
        <v>179800.25999999989</v>
      </c>
      <c r="F13" s="26">
        <v>269493.00999999989</v>
      </c>
      <c r="G13" s="26">
        <v>237770.30999999997</v>
      </c>
      <c r="H13" s="26">
        <v>147807.46000000011</v>
      </c>
      <c r="I13" s="26">
        <v>207312.03999999983</v>
      </c>
      <c r="J13" s="45">
        <v>176243.62</v>
      </c>
      <c r="K13" s="45">
        <v>278687.1700000001</v>
      </c>
      <c r="L13" s="45">
        <v>285820.33000000013</v>
      </c>
      <c r="M13" s="45">
        <v>278908.12</v>
      </c>
      <c r="N13" s="45">
        <v>236057.12999999974</v>
      </c>
      <c r="O13" s="45">
        <v>293975.4000000002</v>
      </c>
      <c r="P13" s="45">
        <v>162936.15999999989</v>
      </c>
      <c r="Q13" s="27">
        <f t="shared" si="0"/>
        <v>-0.44574899804541546</v>
      </c>
      <c r="S13" s="122" t="s">
        <v>7</v>
      </c>
      <c r="T13" s="25">
        <v>8304.4390000000039</v>
      </c>
      <c r="U13" s="26">
        <v>7350.9219999999987</v>
      </c>
      <c r="V13" s="26">
        <v>8610.476999999999</v>
      </c>
      <c r="W13" s="26">
        <v>14121.920000000007</v>
      </c>
      <c r="X13" s="26">
        <v>13262.653999999999</v>
      </c>
      <c r="Y13" s="26">
        <v>12363.967000000001</v>
      </c>
      <c r="Z13" s="26">
        <v>8473.6030000000046</v>
      </c>
      <c r="AA13" s="26">
        <v>11749.72900000001</v>
      </c>
      <c r="AB13" s="26">
        <v>14285.174000000001</v>
      </c>
      <c r="AC13" s="26">
        <v>14287.105000000005</v>
      </c>
      <c r="AD13" s="26">
        <v>16611.900999999998</v>
      </c>
      <c r="AE13" s="26">
        <v>15670.151999999995</v>
      </c>
      <c r="AF13" s="26">
        <v>16724.077000000001</v>
      </c>
      <c r="AG13" s="26">
        <v>19188.491000000005</v>
      </c>
      <c r="AH13" s="26">
        <v>13356.521000000012</v>
      </c>
      <c r="AI13" s="27">
        <f t="shared" si="1"/>
        <v>-0.30393062174612856</v>
      </c>
      <c r="AK13" s="141">
        <f>(T13/B13)*10</f>
        <v>0.53967478774498701</v>
      </c>
      <c r="AL13" s="142">
        <f>(U13/C13)*10</f>
        <v>0.50255463998014638</v>
      </c>
      <c r="AM13" s="142">
        <f>(V13/D13)*10</f>
        <v>0.66411025378018629</v>
      </c>
      <c r="AN13" s="142">
        <f>(W13/E13)*10</f>
        <v>0.78542266846555253</v>
      </c>
      <c r="AO13" s="142">
        <f>(X13/F13)*10</f>
        <v>0.49213350654252608</v>
      </c>
      <c r="AP13" s="142">
        <f>(Y13/G13)*10</f>
        <v>0.51999625184490039</v>
      </c>
      <c r="AQ13" s="142">
        <f>(Z13/H13)*10</f>
        <v>0.57328655806682549</v>
      </c>
      <c r="AR13" s="142">
        <f>(AA13/I13)*10</f>
        <v>0.56676539384784497</v>
      </c>
      <c r="AS13" s="142">
        <f>(AB13/J13)*10</f>
        <v>0.81053566648256559</v>
      </c>
      <c r="AT13" s="142">
        <f>(AC13/K13)*10</f>
        <v>0.51265743593434887</v>
      </c>
      <c r="AU13" s="142">
        <f>(AD13/L13)*10</f>
        <v>0.58120081940987156</v>
      </c>
      <c r="AV13" s="142">
        <f>(AE13/M13)*10</f>
        <v>0.56183921787576485</v>
      </c>
      <c r="AW13" s="142">
        <f>(AF13/N13)*10</f>
        <v>0.70847582532245557</v>
      </c>
      <c r="AX13" s="142">
        <f>(AG13/O13)*10</f>
        <v>0.65272437761799085</v>
      </c>
      <c r="AY13" s="142">
        <f>(AH13/P13)*10</f>
        <v>0.81973952252219651</v>
      </c>
      <c r="AZ13" s="27">
        <f t="shared" si="2"/>
        <v>0.25587391957643696</v>
      </c>
      <c r="BB13" s="129"/>
      <c r="BC13" s="129"/>
    </row>
    <row r="14" spans="1:55" ht="20.100000000000001" customHeight="1">
      <c r="A14" s="156" t="s">
        <v>8</v>
      </c>
      <c r="B14" s="25">
        <v>172907.80999999991</v>
      </c>
      <c r="C14" s="26">
        <v>197865.85999999996</v>
      </c>
      <c r="D14" s="26">
        <v>108818.47999999997</v>
      </c>
      <c r="E14" s="26">
        <v>128700.31000000001</v>
      </c>
      <c r="F14" s="26">
        <v>196874.73</v>
      </c>
      <c r="G14" s="26">
        <v>236496.18999999983</v>
      </c>
      <c r="H14" s="26">
        <v>161286.66999999981</v>
      </c>
      <c r="I14" s="26">
        <v>171590.03999999995</v>
      </c>
      <c r="J14" s="45">
        <v>180155.07</v>
      </c>
      <c r="K14" s="45">
        <v>296232.94000000058</v>
      </c>
      <c r="L14" s="45">
        <v>286301.54999999993</v>
      </c>
      <c r="M14" s="45">
        <v>219196.88999999978</v>
      </c>
      <c r="N14" s="45">
        <v>242636.11999999979</v>
      </c>
      <c r="O14" s="45">
        <v>251267.44999999998</v>
      </c>
      <c r="P14" s="45">
        <v>160873.86000000007</v>
      </c>
      <c r="Q14" s="27">
        <f t="shared" si="0"/>
        <v>-0.35975049693066058</v>
      </c>
      <c r="S14" s="122" t="s">
        <v>8</v>
      </c>
      <c r="T14" s="25">
        <v>7854.7379999999985</v>
      </c>
      <c r="U14" s="26">
        <v>8326.2219999999998</v>
      </c>
      <c r="V14" s="26">
        <v>7079.4509999999991</v>
      </c>
      <c r="W14" s="26">
        <v>9224.3630000000012</v>
      </c>
      <c r="X14" s="26">
        <v>8588.8440000000028</v>
      </c>
      <c r="Y14" s="26">
        <v>10903.496999999998</v>
      </c>
      <c r="Z14" s="26">
        <v>9835.2980000000043</v>
      </c>
      <c r="AA14" s="26">
        <v>10047.059999999994</v>
      </c>
      <c r="AB14" s="26">
        <v>13857.925999999999</v>
      </c>
      <c r="AC14" s="26">
        <v>14770.591999999991</v>
      </c>
      <c r="AD14" s="26">
        <v>15842.40800000001</v>
      </c>
      <c r="AE14" s="26">
        <v>12842.719000000006</v>
      </c>
      <c r="AF14" s="26">
        <v>16614.627</v>
      </c>
      <c r="AG14" s="26">
        <v>17015.243999999999</v>
      </c>
      <c r="AH14" s="26">
        <v>12453.349000000004</v>
      </c>
      <c r="AI14" s="27">
        <f t="shared" si="1"/>
        <v>-0.26810635216280149</v>
      </c>
      <c r="AK14" s="141">
        <f>(T14/B14)*10</f>
        <v>0.45427317597741834</v>
      </c>
      <c r="AL14" s="142">
        <f>(U14/C14)*10</f>
        <v>0.4208013449111434</v>
      </c>
      <c r="AM14" s="142">
        <f>(V14/D14)*10</f>
        <v>0.65057433259497854</v>
      </c>
      <c r="AN14" s="142">
        <f>(W14/E14)*10</f>
        <v>0.71673199543963806</v>
      </c>
      <c r="AO14" s="142">
        <f>(X14/F14)*10</f>
        <v>0.436259341155668</v>
      </c>
      <c r="AP14" s="142">
        <f>(Y14/G14)*10</f>
        <v>0.46104324133086483</v>
      </c>
      <c r="AQ14" s="142">
        <f>(Z14/H14)*10</f>
        <v>0.60980228558256033</v>
      </c>
      <c r="AR14" s="142">
        <f>(AA14/I14)*10</f>
        <v>0.58552699212611625</v>
      </c>
      <c r="AS14" s="142">
        <f>(AB14/J14)*10</f>
        <v>0.76922209294470589</v>
      </c>
      <c r="AT14" s="142">
        <f>(AC14/K14)*10</f>
        <v>0.49861409740591178</v>
      </c>
      <c r="AU14" s="142">
        <f>(AD14/L14)*10</f>
        <v>0.55334691691330395</v>
      </c>
      <c r="AV14" s="142">
        <f>(AE14/M14)*10</f>
        <v>0.58589877803467094</v>
      </c>
      <c r="AW14" s="142">
        <f>(AF14/N14)*10</f>
        <v>0.6847548913986925</v>
      </c>
      <c r="AX14" s="142">
        <f>(AG14/O14)*10</f>
        <v>0.67717661002250795</v>
      </c>
      <c r="AY14" s="142">
        <f>(AH14/P14)*10</f>
        <v>0.77410643345040642</v>
      </c>
      <c r="AZ14" s="27">
        <f t="shared" si="2"/>
        <v>0.14313817399079498</v>
      </c>
      <c r="BB14" s="129"/>
      <c r="BC14" s="129"/>
    </row>
    <row r="15" spans="1:55" ht="20.100000000000001" customHeight="1">
      <c r="A15" s="156" t="s">
        <v>9</v>
      </c>
      <c r="B15" s="25">
        <v>184668.65</v>
      </c>
      <c r="C15" s="26">
        <v>144340.81999999992</v>
      </c>
      <c r="D15" s="26">
        <v>80105.51999999996</v>
      </c>
      <c r="E15" s="26">
        <v>122946.30000000002</v>
      </c>
      <c r="F15" s="26">
        <v>216355.29000000004</v>
      </c>
      <c r="G15" s="26">
        <v>152646.59000000005</v>
      </c>
      <c r="H15" s="26">
        <v>149729.00999999972</v>
      </c>
      <c r="I15" s="26">
        <v>137518.23999999996</v>
      </c>
      <c r="J15" s="45">
        <v>158081.72</v>
      </c>
      <c r="K15" s="45">
        <v>248455.1099999999</v>
      </c>
      <c r="L15" s="45">
        <v>193947.6099999999</v>
      </c>
      <c r="M15" s="45">
        <v>185986.09999999983</v>
      </c>
      <c r="N15" s="45">
        <v>274125.09999999974</v>
      </c>
      <c r="O15" s="45">
        <v>171167.9899999999</v>
      </c>
      <c r="P15" s="45">
        <v>160588.72999999989</v>
      </c>
      <c r="Q15" s="27">
        <f t="shared" si="0"/>
        <v>-6.1806299180121323E-2</v>
      </c>
      <c r="S15" s="122" t="s">
        <v>9</v>
      </c>
      <c r="T15" s="25">
        <v>8976.5390000000007</v>
      </c>
      <c r="U15" s="26">
        <v>8231.4969999999994</v>
      </c>
      <c r="V15" s="26">
        <v>7380.0529999999981</v>
      </c>
      <c r="W15" s="26">
        <v>9158.0150000000012</v>
      </c>
      <c r="X15" s="26">
        <v>11920.680999999999</v>
      </c>
      <c r="Y15" s="26">
        <v>8611.9049999999952</v>
      </c>
      <c r="Z15" s="26">
        <v>9047.3699999999972</v>
      </c>
      <c r="AA15" s="26">
        <v>10872.128000000008</v>
      </c>
      <c r="AB15" s="26">
        <v>13645.628000000001</v>
      </c>
      <c r="AC15" s="26">
        <v>13484.313000000007</v>
      </c>
      <c r="AD15" s="26">
        <v>12902.209999999997</v>
      </c>
      <c r="AE15" s="26">
        <v>12615.414999999995</v>
      </c>
      <c r="AF15" s="26">
        <v>19603.920000000002</v>
      </c>
      <c r="AG15" s="26">
        <v>13282.670000000006</v>
      </c>
      <c r="AH15" s="26">
        <v>13379.387000000001</v>
      </c>
      <c r="AI15" s="27">
        <f t="shared" si="1"/>
        <v>7.2814426617536275E-3</v>
      </c>
      <c r="AK15" s="141">
        <f>(T15/B15)*10</f>
        <v>0.48608894904468092</v>
      </c>
      <c r="AL15" s="142">
        <f>(U15/C15)*10</f>
        <v>0.57028198953005838</v>
      </c>
      <c r="AM15" s="142">
        <f>(V15/D15)*10</f>
        <v>0.92129144158854492</v>
      </c>
      <c r="AN15" s="142">
        <f>(W15/E15)*10</f>
        <v>0.7448792684285741</v>
      </c>
      <c r="AO15" s="142">
        <f>(X15/F15)*10</f>
        <v>0.55097709882665669</v>
      </c>
      <c r="AP15" s="142">
        <f>(Y15/G15)*10</f>
        <v>0.56417277320115655</v>
      </c>
      <c r="AQ15" s="142">
        <f>(Z15/H15)*10</f>
        <v>0.60424963739491866</v>
      </c>
      <c r="AR15" s="142">
        <f>(AA15/I15)*10</f>
        <v>0.79059534211607208</v>
      </c>
      <c r="AS15" s="142">
        <f>(AB15/J15)*10</f>
        <v>0.86320088116450155</v>
      </c>
      <c r="AT15" s="142">
        <f>(AC15/K15)*10</f>
        <v>0.54272632991931669</v>
      </c>
      <c r="AU15" s="142">
        <f>(AD15/L15)*10</f>
        <v>0.66524202077045469</v>
      </c>
      <c r="AV15" s="142">
        <f>(AE15/M15)*10</f>
        <v>0.67829880835180723</v>
      </c>
      <c r="AW15" s="142">
        <f>(AF15/N15)*10</f>
        <v>0.71514501955494125</v>
      </c>
      <c r="AX15" s="142">
        <f>(AG15/O15)*10</f>
        <v>0.77600198495057482</v>
      </c>
      <c r="AY15" s="142">
        <f>(AH15/P15)*10</f>
        <v>0.8331460744474416</v>
      </c>
      <c r="AZ15" s="27">
        <f t="shared" si="2"/>
        <v>7.3639102225371761E-2</v>
      </c>
      <c r="BB15" s="129"/>
      <c r="BC15" s="129"/>
    </row>
    <row r="16" spans="1:55" ht="20.100000000000001" customHeight="1">
      <c r="A16" s="156" t="s">
        <v>10</v>
      </c>
      <c r="B16" s="25">
        <v>175049.21999999997</v>
      </c>
      <c r="C16" s="26">
        <v>101082.92000000001</v>
      </c>
      <c r="D16" s="26">
        <v>69030.890000000014</v>
      </c>
      <c r="E16" s="26">
        <v>154535.30999999976</v>
      </c>
      <c r="F16" s="26">
        <v>191998.53000000006</v>
      </c>
      <c r="G16" s="26">
        <v>123638.51</v>
      </c>
      <c r="H16" s="26">
        <v>139323.20999999988</v>
      </c>
      <c r="I16" s="26">
        <v>159510.34999999989</v>
      </c>
      <c r="J16" s="45">
        <v>217871.62</v>
      </c>
      <c r="K16" s="45">
        <v>280257.64000000013</v>
      </c>
      <c r="L16" s="45">
        <v>221165.11999999979</v>
      </c>
      <c r="M16" s="45">
        <v>222116.84000000008</v>
      </c>
      <c r="N16" s="45">
        <v>259394.99000000002</v>
      </c>
      <c r="O16" s="45">
        <v>168628.73999999985</v>
      </c>
      <c r="P16" s="45">
        <v>145909.31999999989</v>
      </c>
      <c r="Q16" s="27">
        <f t="shared" si="0"/>
        <v>-0.13473041428169347</v>
      </c>
      <c r="S16" s="122" t="s">
        <v>10</v>
      </c>
      <c r="T16" s="25">
        <v>8917.1569999999974</v>
      </c>
      <c r="U16" s="26">
        <v>6317.9840000000004</v>
      </c>
      <c r="V16" s="26">
        <v>6844.7550000000019</v>
      </c>
      <c r="W16" s="26">
        <v>12425.312000000002</v>
      </c>
      <c r="X16" s="26">
        <v>11852.688999999998</v>
      </c>
      <c r="Y16" s="26">
        <v>8900.4360000000015</v>
      </c>
      <c r="Z16" s="26">
        <v>10677.083000000001</v>
      </c>
      <c r="AA16" s="26">
        <v>13098.086000000008</v>
      </c>
      <c r="AB16" s="26">
        <v>16740.395</v>
      </c>
      <c r="AC16" s="26">
        <v>17459.428999999986</v>
      </c>
      <c r="AD16" s="26">
        <v>14265.805999999997</v>
      </c>
      <c r="AE16" s="26">
        <v>13945.046000000009</v>
      </c>
      <c r="AF16" s="26">
        <v>17808.539999999997</v>
      </c>
      <c r="AG16" s="26">
        <v>12604.263000000004</v>
      </c>
      <c r="AH16" s="26">
        <v>12015.865999999998</v>
      </c>
      <c r="AI16" s="27">
        <f t="shared" si="1"/>
        <v>-4.6682380397807165E-2</v>
      </c>
      <c r="AK16" s="141">
        <f>(T16/B16)*10</f>
        <v>0.50940855377704619</v>
      </c>
      <c r="AL16" s="142">
        <f>(U16/C16)*10</f>
        <v>0.62502982699747878</v>
      </c>
      <c r="AM16" s="142">
        <f>(V16/D16)*10</f>
        <v>0.99154958019518513</v>
      </c>
      <c r="AN16" s="142">
        <f>(W16/E16)*10</f>
        <v>0.80404355483546253</v>
      </c>
      <c r="AO16" s="142">
        <f>(X16/F16)*10</f>
        <v>0.61733227853359063</v>
      </c>
      <c r="AP16" s="142">
        <f>(Y16/G16)*10</f>
        <v>0.71987570862832317</v>
      </c>
      <c r="AQ16" s="142">
        <f>(Z16/H16)*10</f>
        <v>0.76635350276526137</v>
      </c>
      <c r="AR16" s="142">
        <f>(AA16/I16)*10</f>
        <v>0.8211433301976967</v>
      </c>
      <c r="AS16" s="142">
        <f>(AB16/J16)*10</f>
        <v>0.76836051432490382</v>
      </c>
      <c r="AT16" s="142">
        <f>(AC16/K16)*10</f>
        <v>0.62297780713489115</v>
      </c>
      <c r="AU16" s="142">
        <f>(AD16/L16)*10</f>
        <v>0.64502965024503012</v>
      </c>
      <c r="AV16" s="142">
        <f>(AE16/M16)*10</f>
        <v>0.62782479707526928</v>
      </c>
      <c r="AW16" s="142">
        <f>(AF16/N16)*10</f>
        <v>0.68654140158990717</v>
      </c>
      <c r="AX16" s="142">
        <f>(AG16/O16)*10</f>
        <v>0.74745639444379508</v>
      </c>
      <c r="AY16" s="142">
        <f>(AH16/P16)*10</f>
        <v>0.82351600295306748</v>
      </c>
      <c r="AZ16" s="27">
        <f t="shared" si="2"/>
        <v>0.10175792069565565</v>
      </c>
      <c r="BB16" s="129"/>
      <c r="BC16" s="129"/>
    </row>
    <row r="17" spans="1:55" ht="20.100000000000001" customHeight="1">
      <c r="A17" s="156" t="s">
        <v>11</v>
      </c>
      <c r="B17" s="25">
        <v>143652.40999999997</v>
      </c>
      <c r="C17" s="26">
        <v>108321.03000000003</v>
      </c>
      <c r="D17" s="26">
        <v>126056.69</v>
      </c>
      <c r="E17" s="26">
        <v>102105.74999999991</v>
      </c>
      <c r="F17" s="26">
        <v>191150.96000000002</v>
      </c>
      <c r="G17" s="26">
        <v>143866.02999999988</v>
      </c>
      <c r="H17" s="26">
        <v>151239.86000000007</v>
      </c>
      <c r="I17" s="26">
        <v>135902.21999999988</v>
      </c>
      <c r="J17" s="45">
        <v>269362.65000000002</v>
      </c>
      <c r="K17" s="45">
        <v>228067.11000000004</v>
      </c>
      <c r="L17" s="45">
        <v>226213.38000000006</v>
      </c>
      <c r="M17" s="45">
        <v>214361.34999999995</v>
      </c>
      <c r="N17" s="45">
        <v>276512.30000000005</v>
      </c>
      <c r="O17" s="45">
        <v>185303.77999999971</v>
      </c>
      <c r="P17" s="45">
        <v>187411.52999999988</v>
      </c>
      <c r="Q17" s="27">
        <f t="shared" si="0"/>
        <v>1.1374565591701248E-2</v>
      </c>
      <c r="S17" s="122" t="s">
        <v>11</v>
      </c>
      <c r="T17" s="25">
        <v>8623.6640000000007</v>
      </c>
      <c r="U17" s="26">
        <v>7729.3239999999987</v>
      </c>
      <c r="V17" s="26">
        <v>10518.219000000001</v>
      </c>
      <c r="W17" s="26">
        <v>7756.1780000000035</v>
      </c>
      <c r="X17" s="26">
        <v>12715.098000000002</v>
      </c>
      <c r="Y17" s="26">
        <v>10229.966999999997</v>
      </c>
      <c r="Z17" s="26">
        <v>10778.716999999997</v>
      </c>
      <c r="AA17" s="26">
        <v>11138.637000000001</v>
      </c>
      <c r="AB17" s="26">
        <v>17757.596000000001</v>
      </c>
      <c r="AC17" s="26">
        <v>15905.198000000008</v>
      </c>
      <c r="AD17" s="26">
        <v>14901.102000000014</v>
      </c>
      <c r="AE17" s="26">
        <v>15769.840000000007</v>
      </c>
      <c r="AF17" s="26">
        <v>21137.471000000001</v>
      </c>
      <c r="AG17" s="26">
        <v>15377.04</v>
      </c>
      <c r="AH17" s="26">
        <v>16310.605999999989</v>
      </c>
      <c r="AI17" s="27">
        <f t="shared" si="1"/>
        <v>6.071168443341423E-2</v>
      </c>
      <c r="AK17" s="141">
        <f>(T17/B17)*10</f>
        <v>0.60031460662581315</v>
      </c>
      <c r="AL17" s="142">
        <f>(U17/C17)*10</f>
        <v>0.71355709966938063</v>
      </c>
      <c r="AM17" s="142">
        <f>IF(V17="","",(V17/D17)*10)</f>
        <v>0.83440387019522733</v>
      </c>
      <c r="AN17" s="142">
        <f>IF(W17="","",(W17/E17)*10)</f>
        <v>0.75962205850307263</v>
      </c>
      <c r="AO17" s="142">
        <f>IF(X17="","",(X17/F17)*10)</f>
        <v>0.665186196292187</v>
      </c>
      <c r="AP17" s="142">
        <f>IF(Y17="","",(Y17/G17)*10)</f>
        <v>0.71107592250929597</v>
      </c>
      <c r="AQ17" s="142">
        <f>(Z17/H17)*10</f>
        <v>0.71269022597614096</v>
      </c>
      <c r="AR17" s="142">
        <f>(AA17/I17)*10</f>
        <v>0.81960669958150867</v>
      </c>
      <c r="AS17" s="142">
        <f>(AB17/J17)*10</f>
        <v>0.65924492501094711</v>
      </c>
      <c r="AT17" s="142">
        <f>(AC17/K17)*10</f>
        <v>0.69739113193480651</v>
      </c>
      <c r="AU17" s="142">
        <f>(AD17/L17)*10</f>
        <v>0.65871886092679444</v>
      </c>
      <c r="AV17" s="142">
        <f>(AE17/M17)*10</f>
        <v>0.73566620101991387</v>
      </c>
      <c r="AW17" s="142">
        <f>(AF17/N17)*10</f>
        <v>0.76443149183598691</v>
      </c>
      <c r="AX17" s="142">
        <f>(AG17/O17)*10</f>
        <v>0.82982872772482164</v>
      </c>
      <c r="AY17" s="142">
        <f>(AH17/P17)*10</f>
        <v>0.87030963356416757</v>
      </c>
      <c r="AZ17" s="27">
        <f t="shared" si="2"/>
        <v>4.8782242030032195E-2</v>
      </c>
      <c r="BB17" s="129"/>
      <c r="BC17" s="129"/>
    </row>
    <row r="18" spans="1:55" ht="20.100000000000001" customHeight="1" thickBot="1">
      <c r="A18" s="156" t="s">
        <v>12</v>
      </c>
      <c r="B18" s="25">
        <v>152913.45000000004</v>
      </c>
      <c r="C18" s="26">
        <v>216589.59999999995</v>
      </c>
      <c r="D18" s="26">
        <v>85917.549999999959</v>
      </c>
      <c r="E18" s="26">
        <v>230072.31999999998</v>
      </c>
      <c r="F18" s="26">
        <v>233366.15000000014</v>
      </c>
      <c r="G18" s="26">
        <v>149347.89999999994</v>
      </c>
      <c r="H18" s="26">
        <v>169726.70999999988</v>
      </c>
      <c r="I18" s="26">
        <v>161609.71999999994</v>
      </c>
      <c r="J18" s="45">
        <v>201683.16</v>
      </c>
      <c r="K18" s="45">
        <v>231436.16000000015</v>
      </c>
      <c r="L18" s="45">
        <v>249510.86000000004</v>
      </c>
      <c r="M18" s="45">
        <v>245114.83000000005</v>
      </c>
      <c r="N18" s="45">
        <v>297038.52000000054</v>
      </c>
      <c r="O18" s="45">
        <v>192094.9699999998</v>
      </c>
      <c r="P18" s="45">
        <v>178113.21999999974</v>
      </c>
      <c r="Q18" s="27">
        <f t="shared" si="0"/>
        <v>-7.2785612241695205E-2</v>
      </c>
      <c r="S18" s="122" t="s">
        <v>12</v>
      </c>
      <c r="T18" s="25">
        <v>8608.0499999999975</v>
      </c>
      <c r="U18" s="26">
        <v>10777.051000000001</v>
      </c>
      <c r="V18" s="26">
        <v>8423.9280000000035</v>
      </c>
      <c r="W18" s="26">
        <v>14158.847</v>
      </c>
      <c r="X18" s="26">
        <v>13639.642000000007</v>
      </c>
      <c r="Y18" s="26">
        <v>9440.7710000000006</v>
      </c>
      <c r="Z18" s="26">
        <v>11551.010000000002</v>
      </c>
      <c r="AA18" s="26">
        <v>14804.034999999996</v>
      </c>
      <c r="AB18" s="26">
        <v>13581.739</v>
      </c>
      <c r="AC18" s="26">
        <v>16207.478999999999</v>
      </c>
      <c r="AD18" s="26">
        <v>14210.079999999994</v>
      </c>
      <c r="AE18" s="26">
        <v>17409.10100000001</v>
      </c>
      <c r="AF18" s="26">
        <v>19690.529000000002</v>
      </c>
      <c r="AG18" s="26">
        <v>13497.761999999999</v>
      </c>
      <c r="AH18" s="26">
        <v>13990.055</v>
      </c>
      <c r="AI18" s="27">
        <f t="shared" si="1"/>
        <v>3.6472194427491132E-2</v>
      </c>
      <c r="AK18" s="141">
        <f>(T18/B18)*10</f>
        <v>0.56293609227965202</v>
      </c>
      <c r="AL18" s="142">
        <f>(U18/C18)*10</f>
        <v>0.49757933898949919</v>
      </c>
      <c r="AM18" s="142">
        <f>IF(V18="","",(V18/D18)*10)</f>
        <v>0.98046650538801527</v>
      </c>
      <c r="AN18" s="142">
        <f>IF(W18="","",(W18/E18)*10)</f>
        <v>0.61540853762851611</v>
      </c>
      <c r="AO18" s="142">
        <f>IF(X18="","",(X18/F18)*10)</f>
        <v>0.58447388363736552</v>
      </c>
      <c r="AP18" s="142">
        <f>IF(Y18="","",(Y18/G18)*10)</f>
        <v>0.63213282543644767</v>
      </c>
      <c r="AQ18" s="142">
        <f>(Z18/H18)*10</f>
        <v>0.68056524515204542</v>
      </c>
      <c r="AR18" s="142">
        <f>(AA18/I18)*10</f>
        <v>0.91603617653690639</v>
      </c>
      <c r="AS18" s="142">
        <f>(AB18/J18)*10</f>
        <v>0.67341958545274683</v>
      </c>
      <c r="AT18" s="142">
        <f>(AC18/K18)*10</f>
        <v>0.7003002037365289</v>
      </c>
      <c r="AU18" s="142">
        <f>(AD18/L18)*10</f>
        <v>0.56951749515031103</v>
      </c>
      <c r="AV18" s="142">
        <f>(AE18/M18)*10</f>
        <v>0.71024266463191987</v>
      </c>
      <c r="AW18" s="142">
        <f>(AF18/N18)*10</f>
        <v>0.66289479896411974</v>
      </c>
      <c r="AX18" s="142">
        <f>(AG18/O18)*10</f>
        <v>0.70266087654455567</v>
      </c>
      <c r="AY18" s="142">
        <f>(AH18/P18)*10</f>
        <v>0.78545854148277261</v>
      </c>
      <c r="AZ18" s="27">
        <f t="shared" si="2"/>
        <v>0.11783445998215719</v>
      </c>
      <c r="BB18" s="129"/>
      <c r="BC18" s="129"/>
    </row>
    <row r="19" spans="1:55" ht="20.100000000000001" customHeight="1" thickBot="1">
      <c r="A19" s="203" t="str">
        <f>'2'!A19</f>
        <v>jan-dez</v>
      </c>
      <c r="B19" s="148">
        <f>SUM(B7:B18)</f>
        <v>1816262.9199999997</v>
      </c>
      <c r="C19" s="149">
        <f t="shared" ref="C19:P19" si="3">SUM(C7:C18)</f>
        <v>1636088.4299999995</v>
      </c>
      <c r="D19" s="149">
        <f t="shared" si="3"/>
        <v>1296144.57</v>
      </c>
      <c r="E19" s="149">
        <f t="shared" si="3"/>
        <v>1599529.9399999997</v>
      </c>
      <c r="F19" s="149">
        <f t="shared" si="3"/>
        <v>2330198.42</v>
      </c>
      <c r="G19" s="149">
        <f t="shared" si="3"/>
        <v>2161091.4399999995</v>
      </c>
      <c r="H19" s="149">
        <f t="shared" si="3"/>
        <v>1804450.2999999998</v>
      </c>
      <c r="I19" s="149">
        <f t="shared" si="3"/>
        <v>2155820.8899999992</v>
      </c>
      <c r="J19" s="149">
        <f t="shared" si="3"/>
        <v>1977201.2999999996</v>
      </c>
      <c r="K19" s="149">
        <f t="shared" si="3"/>
        <v>2935261.1400000011</v>
      </c>
      <c r="L19" s="149">
        <f t="shared" si="3"/>
        <v>2745238.3199999994</v>
      </c>
      <c r="M19" s="149">
        <f t="shared" si="3"/>
        <v>2970951.5000000005</v>
      </c>
      <c r="N19" s="149">
        <f t="shared" si="3"/>
        <v>2971422.5399999991</v>
      </c>
      <c r="O19" s="149">
        <f t="shared" si="3"/>
        <v>2892758.01</v>
      </c>
      <c r="P19" s="32">
        <f t="shared" si="3"/>
        <v>1943181.2699999993</v>
      </c>
      <c r="Q19" s="28">
        <f t="shared" si="0"/>
        <v>-0.32825999849188925</v>
      </c>
      <c r="R19" s="147"/>
      <c r="S19" s="157"/>
      <c r="T19" s="148">
        <f>SUM(T7:T18)</f>
        <v>89493.365000000005</v>
      </c>
      <c r="U19" s="149">
        <f t="shared" ref="U19:AH19" si="4">SUM(U7:U18)</f>
        <v>81914.569000000003</v>
      </c>
      <c r="V19" s="149">
        <f t="shared" si="4"/>
        <v>86371.3</v>
      </c>
      <c r="W19" s="149">
        <f t="shared" si="4"/>
        <v>122399.001</v>
      </c>
      <c r="X19" s="149">
        <f t="shared" si="4"/>
        <v>125153.99099999999</v>
      </c>
      <c r="Y19" s="149">
        <f t="shared" si="4"/>
        <v>116754.90900000001</v>
      </c>
      <c r="Z19" s="149">
        <f t="shared" si="4"/>
        <v>110190.53600000002</v>
      </c>
      <c r="AA19" s="149">
        <f t="shared" si="4"/>
        <v>137205.92600000004</v>
      </c>
      <c r="AB19" s="149">
        <f t="shared" si="4"/>
        <v>154727.05100000001</v>
      </c>
      <c r="AC19" s="149">
        <f t="shared" si="4"/>
        <v>169208.33800000002</v>
      </c>
      <c r="AD19" s="149">
        <f t="shared" si="4"/>
        <v>166254.71300000002</v>
      </c>
      <c r="AE19" s="149">
        <f t="shared" si="4"/>
        <v>172866.03899999999</v>
      </c>
      <c r="AF19" s="149">
        <f t="shared" si="4"/>
        <v>205343.67500000005</v>
      </c>
      <c r="AG19" s="149">
        <f t="shared" si="4"/>
        <v>197581.58900000001</v>
      </c>
      <c r="AH19" s="172">
        <f t="shared" si="4"/>
        <v>153582.01600000003</v>
      </c>
      <c r="AI19" s="28">
        <f>(AH19-AG19)/AG19</f>
        <v>-0.22269065261946028</v>
      </c>
      <c r="AK19" s="150">
        <f>(T19/B19)*10</f>
        <v>0.49273353551698351</v>
      </c>
      <c r="AL19" s="151">
        <f>(U19/C19)*10</f>
        <v>0.50067323683720466</v>
      </c>
      <c r="AM19" s="151">
        <f>IF(V19="","",(V19/D19)*10)</f>
        <v>0.66637088176051229</v>
      </c>
      <c r="AN19" s="151">
        <f>IF(W19="","",(W19/E19)*10)</f>
        <v>0.76521856790001697</v>
      </c>
      <c r="AO19" s="151">
        <f>IF(X19="","",(X19/F19)*10)</f>
        <v>0.53709585383720237</v>
      </c>
      <c r="AP19" s="151">
        <f>IF(Y19="","",(Y19/G19)*10)</f>
        <v>0.5402589952417749</v>
      </c>
      <c r="AQ19" s="151">
        <f>(Z19/H19)*10</f>
        <v>0.61065985580206916</v>
      </c>
      <c r="AR19" s="151">
        <f>(AA19/I19)*10</f>
        <v>0.63644399512243377</v>
      </c>
      <c r="AS19" s="151">
        <f>(AB19/J19)*10</f>
        <v>0.78255588340954474</v>
      </c>
      <c r="AT19" s="151">
        <f>(AC19/K19)*10</f>
        <v>0.57646774828354774</v>
      </c>
      <c r="AU19" s="151">
        <f>(AD19/L19)*10</f>
        <v>0.60561122066808415</v>
      </c>
      <c r="AV19" s="151">
        <f>(AE19/M19)*10</f>
        <v>0.5818541265315168</v>
      </c>
      <c r="AW19" s="151">
        <f>(AF19/N19)*10</f>
        <v>0.69106184743419252</v>
      </c>
      <c r="AX19" s="151">
        <f>(AG19/O19)*10</f>
        <v>0.68302149131375156</v>
      </c>
      <c r="AY19" s="151">
        <f>(AH19/P19)*10</f>
        <v>0.79036381407690326</v>
      </c>
      <c r="AZ19" s="28">
        <f t="shared" si="2"/>
        <v>0.15715804572515729</v>
      </c>
      <c r="BB19" s="129"/>
      <c r="BC19" s="129"/>
    </row>
    <row r="20" spans="1:55" ht="20.100000000000001" customHeight="1">
      <c r="A20" s="156" t="s">
        <v>14</v>
      </c>
      <c r="B20" s="25">
        <f>SUM(B7:B9)</f>
        <v>383996.99999999988</v>
      </c>
      <c r="C20" s="26">
        <f>SUM(C7:C9)</f>
        <v>360761.51999999996</v>
      </c>
      <c r="D20" s="26">
        <f>SUM(D7:D9)</f>
        <v>338161.04999999993</v>
      </c>
      <c r="E20" s="26">
        <f t="shared" ref="E20:P20" si="5">SUM(E7:E9)</f>
        <v>270933.47000000003</v>
      </c>
      <c r="F20" s="26">
        <f t="shared" si="5"/>
        <v>519508.35</v>
      </c>
      <c r="G20" s="26">
        <f t="shared" si="5"/>
        <v>534624.43999999983</v>
      </c>
      <c r="H20" s="26">
        <f t="shared" si="5"/>
        <v>446773.26</v>
      </c>
      <c r="I20" s="26">
        <f t="shared" si="5"/>
        <v>530786.49</v>
      </c>
      <c r="J20" s="26">
        <f t="shared" si="5"/>
        <v>340453.22</v>
      </c>
      <c r="K20" s="26">
        <f t="shared" si="5"/>
        <v>649895.34000000008</v>
      </c>
      <c r="L20" s="26">
        <f t="shared" si="5"/>
        <v>640920.42999999993</v>
      </c>
      <c r="M20" s="26">
        <f t="shared" si="5"/>
        <v>817875.08000000077</v>
      </c>
      <c r="N20" s="26">
        <f t="shared" si="5"/>
        <v>652629.94999999914</v>
      </c>
      <c r="O20" s="26">
        <f t="shared" si="5"/>
        <v>773823.65999999992</v>
      </c>
      <c r="P20" s="26">
        <f t="shared" si="5"/>
        <v>460709.06999999972</v>
      </c>
      <c r="Q20" s="27">
        <f t="shared" si="0"/>
        <v>-0.40463300127059987</v>
      </c>
      <c r="S20" s="122" t="s">
        <v>14</v>
      </c>
      <c r="T20" s="25">
        <f>SUM(T7:T9)</f>
        <v>17386.603999999999</v>
      </c>
      <c r="U20" s="26">
        <f t="shared" ref="U20" si="6">SUM(U7:U9)</f>
        <v>16187.608</v>
      </c>
      <c r="V20" s="26">
        <f>SUM(V7:V9)</f>
        <v>17207.878999999994</v>
      </c>
      <c r="W20" s="26">
        <f t="shared" ref="W20:AH20" si="7">SUM(W7:W9)</f>
        <v>22973.369000000002</v>
      </c>
      <c r="X20" s="26">
        <f t="shared" si="7"/>
        <v>26551.153999999995</v>
      </c>
      <c r="Y20" s="26">
        <f t="shared" si="7"/>
        <v>26243.759999999998</v>
      </c>
      <c r="Z20" s="26">
        <f t="shared" si="7"/>
        <v>24497.342000000004</v>
      </c>
      <c r="AA20" s="26">
        <f t="shared" si="7"/>
        <v>29314.421999999999</v>
      </c>
      <c r="AB20" s="26">
        <f t="shared" si="7"/>
        <v>28198.834000000003</v>
      </c>
      <c r="AC20" s="26">
        <f t="shared" si="7"/>
        <v>37842.870999999999</v>
      </c>
      <c r="AD20" s="26">
        <f t="shared" si="7"/>
        <v>40547.094000000005</v>
      </c>
      <c r="AE20" s="26">
        <f t="shared" si="7"/>
        <v>42274.478999999992</v>
      </c>
      <c r="AF20" s="26">
        <f t="shared" si="7"/>
        <v>43123.891000000003</v>
      </c>
      <c r="AG20" s="26">
        <f t="shared" si="7"/>
        <v>51420.454000000005</v>
      </c>
      <c r="AH20" s="26">
        <f t="shared" si="7"/>
        <v>33831.165000000023</v>
      </c>
      <c r="AI20" s="27">
        <f t="shared" si="1"/>
        <v>-0.34206794440204635</v>
      </c>
      <c r="AK20" s="155">
        <f>(T20/B20)*10</f>
        <v>0.45277968317460826</v>
      </c>
      <c r="AL20" s="152">
        <f>(U20/C20)*10</f>
        <v>0.44870661372088694</v>
      </c>
      <c r="AM20" s="152">
        <f>(V20/D20)*10</f>
        <v>0.50886638186154198</v>
      </c>
      <c r="AN20" s="152">
        <f>(W20/E20)*10</f>
        <v>0.84793395958055684</v>
      </c>
      <c r="AO20" s="152">
        <f>(X20/F20)*10</f>
        <v>0.51108233390281399</v>
      </c>
      <c r="AP20" s="152">
        <f>(Y20/G20)*10</f>
        <v>0.49088216019454722</v>
      </c>
      <c r="AQ20" s="152">
        <f>(Z20/H20)*10</f>
        <v>0.54831710384815791</v>
      </c>
      <c r="AR20" s="152">
        <f>(AA20/I20)*10</f>
        <v>0.55228274555367829</v>
      </c>
      <c r="AS20" s="152">
        <f>(AB20/J20)*10</f>
        <v>0.82827338216980306</v>
      </c>
      <c r="AT20" s="152">
        <f>(AC20/K20)*10</f>
        <v>0.5822917733184545</v>
      </c>
      <c r="AU20" s="152">
        <f>(AD20/L20)*10</f>
        <v>0.63263850085103401</v>
      </c>
      <c r="AV20" s="152">
        <f>(AE20/M20)*10</f>
        <v>0.51688185682341559</v>
      </c>
      <c r="AW20" s="152">
        <f>(AF20/N20)*10</f>
        <v>0.66077094684361415</v>
      </c>
      <c r="AX20" s="152">
        <f>(AG20/O20)*10</f>
        <v>0.66449834320134393</v>
      </c>
      <c r="AY20" s="152">
        <f>(AH20/P20)*10</f>
        <v>0.73432817374313997</v>
      </c>
      <c r="AZ20" s="27">
        <f t="shared" si="2"/>
        <v>0.105086538222771</v>
      </c>
      <c r="BB20" s="129"/>
      <c r="BC20" s="129"/>
    </row>
    <row r="21" spans="1:55" ht="20.100000000000001" customHeight="1">
      <c r="A21" s="156" t="s">
        <v>15</v>
      </c>
      <c r="B21" s="25">
        <f>SUM(B10:B12)</f>
        <v>449195.80000000005</v>
      </c>
      <c r="C21" s="26">
        <f>SUM(C10:C12)</f>
        <v>360855.57999999996</v>
      </c>
      <c r="D21" s="26">
        <f>SUM(D10:D12)</f>
        <v>358400.06000000006</v>
      </c>
      <c r="E21" s="26">
        <f t="shared" ref="E21:P21" si="8">SUM(E10:E12)</f>
        <v>410436.21999999991</v>
      </c>
      <c r="F21" s="26">
        <f t="shared" si="8"/>
        <v>511451.39999999991</v>
      </c>
      <c r="G21" s="26">
        <f t="shared" si="8"/>
        <v>582701.47000000009</v>
      </c>
      <c r="H21" s="26">
        <f t="shared" si="8"/>
        <v>438564.12</v>
      </c>
      <c r="I21" s="26">
        <f t="shared" si="8"/>
        <v>651591.7899999998</v>
      </c>
      <c r="J21" s="26">
        <f t="shared" si="8"/>
        <v>433350.24</v>
      </c>
      <c r="K21" s="26">
        <f t="shared" si="8"/>
        <v>722229.66999999993</v>
      </c>
      <c r="L21" s="26">
        <f t="shared" si="8"/>
        <v>641359.04</v>
      </c>
      <c r="M21" s="26">
        <f t="shared" si="8"/>
        <v>787392.28999999992</v>
      </c>
      <c r="N21" s="26">
        <f t="shared" si="8"/>
        <v>733028.42999999993</v>
      </c>
      <c r="O21" s="26">
        <f t="shared" si="8"/>
        <v>856496.02000000072</v>
      </c>
      <c r="P21" s="26">
        <f t="shared" si="8"/>
        <v>486639.38000000024</v>
      </c>
      <c r="Q21" s="27">
        <f t="shared" si="0"/>
        <v>-0.43182528740764048</v>
      </c>
      <c r="S21" s="122" t="s">
        <v>15</v>
      </c>
      <c r="T21" s="25">
        <f>SUM(T10:T12)</f>
        <v>20822.173999999999</v>
      </c>
      <c r="U21" s="26">
        <f t="shared" ref="U21" si="9">SUM(U10:U12)</f>
        <v>16993.961000000003</v>
      </c>
      <c r="V21" s="26">
        <f>SUM(V10:V12)</f>
        <v>20306.538000000008</v>
      </c>
      <c r="W21" s="26">
        <f t="shared" ref="W21:AH21" si="10">SUM(W10:W12)</f>
        <v>32580.996999999992</v>
      </c>
      <c r="X21" s="26">
        <f t="shared" si="10"/>
        <v>26623.229000000007</v>
      </c>
      <c r="Y21" s="26">
        <f t="shared" si="10"/>
        <v>30060.606000000007</v>
      </c>
      <c r="Z21" s="26">
        <f t="shared" si="10"/>
        <v>25330.112999999998</v>
      </c>
      <c r="AA21" s="26">
        <f t="shared" si="10"/>
        <v>36181.829000000005</v>
      </c>
      <c r="AB21" s="26">
        <f t="shared" si="10"/>
        <v>36659.758999999998</v>
      </c>
      <c r="AC21" s="26">
        <f t="shared" si="10"/>
        <v>39251.351000000017</v>
      </c>
      <c r="AD21" s="26">
        <f t="shared" si="10"/>
        <v>36974.111999999994</v>
      </c>
      <c r="AE21" s="26">
        <f t="shared" si="10"/>
        <v>42339.286999999997</v>
      </c>
      <c r="AF21" s="26">
        <f t="shared" si="10"/>
        <v>50640.62</v>
      </c>
      <c r="AG21" s="26">
        <f t="shared" si="10"/>
        <v>55195.664999999994</v>
      </c>
      <c r="AH21" s="26">
        <f t="shared" si="10"/>
        <v>38245.06700000001</v>
      </c>
      <c r="AI21" s="27">
        <f t="shared" si="1"/>
        <v>-0.30710016810196933</v>
      </c>
      <c r="AK21" s="141">
        <f>(T21/B21)*10</f>
        <v>0.4635433813049899</v>
      </c>
      <c r="AL21" s="142">
        <f>(U21/C21)*10</f>
        <v>0.4709352422927755</v>
      </c>
      <c r="AM21" s="142">
        <f>(V21/D21)*10</f>
        <v>0.56658857702200172</v>
      </c>
      <c r="AN21" s="142">
        <f>(W21/E21)*10</f>
        <v>0.7938138841645116</v>
      </c>
      <c r="AO21" s="142">
        <f>(X21/F21)*10</f>
        <v>0.52054269477021697</v>
      </c>
      <c r="AP21" s="142">
        <f>(Y21/G21)*10</f>
        <v>0.51588347631935783</v>
      </c>
      <c r="AQ21" s="142">
        <f>(Z21/H21)*10</f>
        <v>0.57756920470374995</v>
      </c>
      <c r="AR21" s="142">
        <f>(AA21/I21)*10</f>
        <v>0.55528368459031718</v>
      </c>
      <c r="AS21" s="142">
        <f>(AB21/J21)*10</f>
        <v>0.84596143295086201</v>
      </c>
      <c r="AT21" s="142">
        <f>(AC21/K21)*10</f>
        <v>0.54347464013767288</v>
      </c>
      <c r="AU21" s="142">
        <f>(AD21/L21)*10</f>
        <v>0.57649631008553326</v>
      </c>
      <c r="AV21" s="142">
        <f>(AE21/M21)*10</f>
        <v>0.53771528547733172</v>
      </c>
      <c r="AW21" s="142">
        <f>(AF21/N21)*10</f>
        <v>0.69084114513812245</v>
      </c>
      <c r="AX21" s="142">
        <f>(AG21/O21)*10</f>
        <v>0.64443574413807492</v>
      </c>
      <c r="AY21" s="142">
        <f>(AH21/P21)*10</f>
        <v>0.78590160541467058</v>
      </c>
      <c r="AZ21" s="27">
        <f t="shared" si="2"/>
        <v>0.21951895524635207</v>
      </c>
      <c r="BB21" s="129"/>
      <c r="BC21" s="129"/>
    </row>
    <row r="22" spans="1:55" ht="20.100000000000001" customHeight="1">
      <c r="A22" s="156" t="s">
        <v>16</v>
      </c>
      <c r="B22" s="25">
        <f>SUM(B13:B15)</f>
        <v>511455.04000000004</v>
      </c>
      <c r="C22" s="26">
        <f>SUM(C13:C15)</f>
        <v>488477.77999999991</v>
      </c>
      <c r="D22" s="26">
        <f>SUM(D13:D15)</f>
        <v>318578.32999999984</v>
      </c>
      <c r="E22" s="26">
        <f t="shared" ref="E22:P22" si="11">SUM(E13:E15)</f>
        <v>431446.86999999988</v>
      </c>
      <c r="F22" s="26">
        <f t="shared" si="11"/>
        <v>682723.02999999991</v>
      </c>
      <c r="G22" s="26">
        <f t="shared" si="11"/>
        <v>626913.08999999985</v>
      </c>
      <c r="H22" s="26">
        <f t="shared" si="11"/>
        <v>458823.13999999961</v>
      </c>
      <c r="I22" s="26">
        <f t="shared" si="11"/>
        <v>516420.31999999972</v>
      </c>
      <c r="J22" s="26">
        <f t="shared" si="11"/>
        <v>514480.41000000003</v>
      </c>
      <c r="K22" s="26">
        <f t="shared" si="11"/>
        <v>823375.22000000055</v>
      </c>
      <c r="L22" s="26">
        <f t="shared" si="11"/>
        <v>766069.49</v>
      </c>
      <c r="M22" s="26">
        <f t="shared" si="11"/>
        <v>684091.10999999964</v>
      </c>
      <c r="N22" s="26">
        <f t="shared" si="11"/>
        <v>752818.34999999928</v>
      </c>
      <c r="O22" s="26">
        <f t="shared" si="11"/>
        <v>716410.84000000008</v>
      </c>
      <c r="P22" s="26">
        <f t="shared" si="11"/>
        <v>484398.74999999988</v>
      </c>
      <c r="Q22" s="27">
        <f t="shared" si="0"/>
        <v>-0.3238534051215643</v>
      </c>
      <c r="S22" s="122" t="s">
        <v>16</v>
      </c>
      <c r="T22" s="25">
        <f>SUM(T13:T15)</f>
        <v>25135.716000000004</v>
      </c>
      <c r="U22" s="26">
        <f t="shared" ref="U22" si="12">SUM(U13:U15)</f>
        <v>23908.640999999996</v>
      </c>
      <c r="V22" s="26">
        <f>SUM(V13:V15)</f>
        <v>23069.980999999996</v>
      </c>
      <c r="W22" s="26">
        <f t="shared" ref="W22:AH22" si="13">SUM(W13:W15)</f>
        <v>32504.29800000001</v>
      </c>
      <c r="X22" s="26">
        <f t="shared" si="13"/>
        <v>33772.178999999996</v>
      </c>
      <c r="Y22" s="26">
        <f t="shared" si="13"/>
        <v>31879.368999999995</v>
      </c>
      <c r="Z22" s="26">
        <f t="shared" si="13"/>
        <v>27356.271000000008</v>
      </c>
      <c r="AA22" s="26">
        <f t="shared" si="13"/>
        <v>32668.917000000012</v>
      </c>
      <c r="AB22" s="26">
        <f t="shared" si="13"/>
        <v>41788.728000000003</v>
      </c>
      <c r="AC22" s="26">
        <f t="shared" si="13"/>
        <v>42542.01</v>
      </c>
      <c r="AD22" s="26">
        <f t="shared" si="13"/>
        <v>45356.519000000008</v>
      </c>
      <c r="AE22" s="26">
        <f t="shared" si="13"/>
        <v>41128.285999999993</v>
      </c>
      <c r="AF22" s="26">
        <f t="shared" si="13"/>
        <v>52942.623999999996</v>
      </c>
      <c r="AG22" s="26">
        <f t="shared" si="13"/>
        <v>49486.405000000006</v>
      </c>
      <c r="AH22" s="26">
        <f t="shared" si="13"/>
        <v>39189.25700000002</v>
      </c>
      <c r="AI22" s="27">
        <f t="shared" si="1"/>
        <v>-0.20808034044905838</v>
      </c>
      <c r="AK22" s="141">
        <f>(T22/B22)*10</f>
        <v>0.49145504558914899</v>
      </c>
      <c r="AL22" s="142">
        <f>(U22/C22)*10</f>
        <v>0.48945196647429901</v>
      </c>
      <c r="AM22" s="142">
        <f>(V22/D22)*10</f>
        <v>0.72415411933385454</v>
      </c>
      <c r="AN22" s="142">
        <f>(W22/E22)*10</f>
        <v>0.75337892705074017</v>
      </c>
      <c r="AO22" s="142">
        <f>(X22/F22)*10</f>
        <v>0.49466881174346788</v>
      </c>
      <c r="AP22" s="142">
        <f>(Y22/G22)*10</f>
        <v>0.50851337304186772</v>
      </c>
      <c r="AQ22" s="142">
        <f>(Z22/H22)*10</f>
        <v>0.59622692525926291</v>
      </c>
      <c r="AR22" s="142">
        <f>(AA22/I22)*10</f>
        <v>0.63260324458185591</v>
      </c>
      <c r="AS22" s="142">
        <f>(AB22/J22)*10</f>
        <v>0.8122511020390456</v>
      </c>
      <c r="AT22" s="142">
        <f>(AC22/K22)*10</f>
        <v>0.5166782891523013</v>
      </c>
      <c r="AU22" s="142">
        <f>(AD22/L22)*10</f>
        <v>0.59206794673417951</v>
      </c>
      <c r="AV22" s="142">
        <f>(AE22/M22)*10</f>
        <v>0.60121064868099239</v>
      </c>
      <c r="AW22" s="142">
        <f>(AF22/N22)*10</f>
        <v>0.70325894686281276</v>
      </c>
      <c r="AX22" s="142">
        <f>(AG22/O22)*10</f>
        <v>0.69075455363014893</v>
      </c>
      <c r="AY22" s="142">
        <f>(AH22/P22)*10</f>
        <v>0.80902886310090671</v>
      </c>
      <c r="AZ22" s="27">
        <f t="shared" si="2"/>
        <v>0.17122479880760288</v>
      </c>
      <c r="BB22" s="129"/>
      <c r="BC22" s="129"/>
    </row>
    <row r="23" spans="1:55" ht="20.100000000000001" customHeight="1" thickBot="1">
      <c r="A23" s="158" t="s">
        <v>17</v>
      </c>
      <c r="B23" s="29">
        <f>SUM(B16:B18)</f>
        <v>471615.07999999996</v>
      </c>
      <c r="C23" s="30">
        <f>SUM(C16:C18)</f>
        <v>425993.55</v>
      </c>
      <c r="D23" s="30">
        <f>SUM(D16:D18)</f>
        <v>281005.13</v>
      </c>
      <c r="E23" s="30">
        <f t="shared" ref="E23:P23" si="14">SUM(E16:E18)</f>
        <v>486713.37999999966</v>
      </c>
      <c r="F23" s="30">
        <f t="shared" si="14"/>
        <v>616515.64000000025</v>
      </c>
      <c r="G23" s="30">
        <f t="shared" si="14"/>
        <v>416852.43999999983</v>
      </c>
      <c r="H23" s="30">
        <f t="shared" si="14"/>
        <v>460289.7799999998</v>
      </c>
      <c r="I23" s="30">
        <f t="shared" si="14"/>
        <v>457022.28999999969</v>
      </c>
      <c r="J23" s="30">
        <f t="shared" si="14"/>
        <v>688917.43</v>
      </c>
      <c r="K23" s="30">
        <f t="shared" si="14"/>
        <v>739760.91000000038</v>
      </c>
      <c r="L23" s="30">
        <f t="shared" si="14"/>
        <v>696889.35999999987</v>
      </c>
      <c r="M23" s="30">
        <f t="shared" si="14"/>
        <v>681593.02000000014</v>
      </c>
      <c r="N23" s="30">
        <f t="shared" si="14"/>
        <v>832945.81000000052</v>
      </c>
      <c r="O23" s="30">
        <f t="shared" si="14"/>
        <v>546027.48999999929</v>
      </c>
      <c r="P23" s="30">
        <f t="shared" si="14"/>
        <v>511434.06999999948</v>
      </c>
      <c r="Q23" s="31">
        <f t="shared" si="0"/>
        <v>-6.3354722305281469E-2</v>
      </c>
      <c r="S23" s="123" t="s">
        <v>17</v>
      </c>
      <c r="T23" s="29">
        <f>SUM(T16:T18)</f>
        <v>26148.870999999992</v>
      </c>
      <c r="U23" s="30">
        <f t="shared" ref="U23" si="15">SUM(U16:U18)</f>
        <v>24824.359</v>
      </c>
      <c r="V23" s="30">
        <f>SUM(V16:V18)</f>
        <v>25786.902000000006</v>
      </c>
      <c r="W23" s="30">
        <f t="shared" ref="W23:AH23" si="16">SUM(W16:W18)</f>
        <v>34340.337000000007</v>
      </c>
      <c r="X23" s="30">
        <f t="shared" si="16"/>
        <v>38207.429000000004</v>
      </c>
      <c r="Y23" s="30">
        <f t="shared" si="16"/>
        <v>28571.173999999999</v>
      </c>
      <c r="Z23" s="30">
        <f t="shared" si="16"/>
        <v>33006.81</v>
      </c>
      <c r="AA23" s="30">
        <f t="shared" si="16"/>
        <v>39040.758000000002</v>
      </c>
      <c r="AB23" s="30">
        <f t="shared" si="16"/>
        <v>48079.73</v>
      </c>
      <c r="AC23" s="30">
        <f t="shared" si="16"/>
        <v>49572.105999999992</v>
      </c>
      <c r="AD23" s="30">
        <f t="shared" si="16"/>
        <v>43376.988000000005</v>
      </c>
      <c r="AE23" s="30">
        <f t="shared" si="16"/>
        <v>47123.987000000023</v>
      </c>
      <c r="AF23" s="30">
        <f t="shared" si="16"/>
        <v>58636.54</v>
      </c>
      <c r="AG23" s="30">
        <f t="shared" si="16"/>
        <v>41479.065000000002</v>
      </c>
      <c r="AH23" s="30">
        <f t="shared" si="16"/>
        <v>42316.526999999987</v>
      </c>
      <c r="AI23" s="31">
        <f t="shared" si="1"/>
        <v>2.018999222860942E-2</v>
      </c>
      <c r="AK23" s="144">
        <f>(T23/B23)*10</f>
        <v>0.55445366590058986</v>
      </c>
      <c r="AL23" s="145">
        <f>(U23/C23)*10</f>
        <v>0.58274025510480154</v>
      </c>
      <c r="AM23" s="145">
        <f>IF(AM18="","",(V23/D23)*10)</f>
        <v>0.91766659206541912</v>
      </c>
      <c r="AN23" s="145">
        <f>IF(AN18="","",(W23/E23)*10)</f>
        <v>0.70555563933746857</v>
      </c>
      <c r="AO23" s="145">
        <f>IF(AO18="","",(X23/F23)*10)</f>
        <v>0.61973170704963765</v>
      </c>
      <c r="AP23" s="145">
        <f>IF(AP18="","",(Y23/G23)*10)</f>
        <v>0.68540258514499786</v>
      </c>
      <c r="AQ23" s="145">
        <f>IF(AQ18="","",(Z23/H23)*10)</f>
        <v>0.71708761380711117</v>
      </c>
      <c r="AR23" s="145">
        <f>IF(AR18="","",(AA23/I23)*10)</f>
        <v>0.85424187953721087</v>
      </c>
      <c r="AS23" s="145">
        <f>IF(AS18="","",(AB23/J23)*10)</f>
        <v>0.69790264995908136</v>
      </c>
      <c r="AT23" s="145">
        <f>IF(AT18="","",(AC23/K23)*10)</f>
        <v>0.67010983318921202</v>
      </c>
      <c r="AU23" s="145">
        <f>IF(AU18="","",(AD23/L23)*10)</f>
        <v>0.62243722590340611</v>
      </c>
      <c r="AV23" s="145">
        <f>IF(AV18="","",(AE23/M23)*10)</f>
        <v>0.69138012886340905</v>
      </c>
      <c r="AW23" s="145">
        <f>IF(AW18="","",(AF23/N23)*10)</f>
        <v>0.70396584382842342</v>
      </c>
      <c r="AX23" s="145">
        <f>IF(AX18="","",(AG23/O23)*10)</f>
        <v>0.75965158823780199</v>
      </c>
      <c r="AY23" s="145">
        <f>IF(AY18="","",(AH23/P23)*10)</f>
        <v>0.82740922989350374</v>
      </c>
      <c r="AZ23" s="31">
        <f t="shared" si="2"/>
        <v>8.9195682211212379E-2</v>
      </c>
      <c r="BB23" s="129"/>
      <c r="BC23" s="129"/>
    </row>
    <row r="24" spans="1:55">
      <c r="J24" s="8"/>
      <c r="K24" s="8"/>
      <c r="L24" s="8"/>
      <c r="M24" s="8"/>
      <c r="N24" s="8"/>
      <c r="O24" s="8"/>
      <c r="P24" s="8"/>
      <c r="S24" s="8">
        <f>SUM(T7:T18)</f>
        <v>89493.365000000005</v>
      </c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BB24" s="129"/>
      <c r="BC24" s="129"/>
    </row>
    <row r="25" spans="1:55" ht="15.75" thickBot="1">
      <c r="Q25" s="205" t="s">
        <v>18</v>
      </c>
      <c r="AI25" s="195">
        <v>1000</v>
      </c>
      <c r="AZ25" s="195" t="s">
        <v>51</v>
      </c>
      <c r="BB25" s="129"/>
      <c r="BC25" s="129"/>
    </row>
    <row r="26" spans="1:55" ht="20.100000000000001" customHeight="1">
      <c r="A26" s="495" t="s">
        <v>19</v>
      </c>
      <c r="B26" s="497" t="s">
        <v>0</v>
      </c>
      <c r="C26" s="492"/>
      <c r="D26" s="492"/>
      <c r="E26" s="492"/>
      <c r="F26" s="492"/>
      <c r="G26" s="492"/>
      <c r="H26" s="492"/>
      <c r="I26" s="492"/>
      <c r="J26" s="492"/>
      <c r="K26" s="492"/>
      <c r="L26" s="492"/>
      <c r="M26" s="492"/>
      <c r="N26" s="492"/>
      <c r="O26" s="492"/>
      <c r="P26" s="492"/>
      <c r="Q26" s="500" t="str">
        <f>Q4</f>
        <v>D       2024/2023</v>
      </c>
      <c r="S26" s="498" t="s">
        <v>20</v>
      </c>
      <c r="T26" s="491" t="s">
        <v>0</v>
      </c>
      <c r="U26" s="492"/>
      <c r="V26" s="492"/>
      <c r="W26" s="492"/>
      <c r="X26" s="492"/>
      <c r="Y26" s="492"/>
      <c r="Z26" s="492"/>
      <c r="AA26" s="492"/>
      <c r="AB26" s="492"/>
      <c r="AC26" s="492"/>
      <c r="AD26" s="492"/>
      <c r="AE26" s="492"/>
      <c r="AF26" s="492"/>
      <c r="AG26" s="492"/>
      <c r="AH26" s="492"/>
      <c r="AI26" s="500" t="str">
        <f>Q26</f>
        <v>D       2024/2023</v>
      </c>
      <c r="AK26" s="491" t="s">
        <v>0</v>
      </c>
      <c r="AL26" s="492"/>
      <c r="AM26" s="492"/>
      <c r="AN26" s="492"/>
      <c r="AO26" s="492"/>
      <c r="AP26" s="492"/>
      <c r="AQ26" s="492"/>
      <c r="AR26" s="492"/>
      <c r="AS26" s="492"/>
      <c r="AT26" s="492"/>
      <c r="AU26" s="492"/>
      <c r="AV26" s="492"/>
      <c r="AW26" s="492"/>
      <c r="AX26" s="492"/>
      <c r="AY26" s="492"/>
      <c r="AZ26" s="500" t="str">
        <f>AI26</f>
        <v>D       2024/2023</v>
      </c>
      <c r="BB26" s="129"/>
      <c r="BC26" s="129"/>
    </row>
    <row r="27" spans="1:55" ht="20.100000000000001" customHeight="1" thickBot="1">
      <c r="A27" s="496"/>
      <c r="B27" s="130">
        <v>2010</v>
      </c>
      <c r="C27" s="20">
        <v>2011</v>
      </c>
      <c r="D27" s="20">
        <v>2012</v>
      </c>
      <c r="E27" s="20">
        <v>2013</v>
      </c>
      <c r="F27" s="20">
        <v>2014</v>
      </c>
      <c r="G27" s="20">
        <v>2015</v>
      </c>
      <c r="H27" s="20">
        <v>2016</v>
      </c>
      <c r="I27" s="20">
        <v>2017</v>
      </c>
      <c r="J27" s="20">
        <v>2018</v>
      </c>
      <c r="K27" s="20">
        <v>2019</v>
      </c>
      <c r="L27" s="20">
        <v>2020</v>
      </c>
      <c r="M27" s="20">
        <v>2021</v>
      </c>
      <c r="N27" s="20">
        <v>2022</v>
      </c>
      <c r="O27" s="20">
        <v>2023</v>
      </c>
      <c r="P27" s="20">
        <v>2024</v>
      </c>
      <c r="Q27" s="501"/>
      <c r="S27" s="499"/>
      <c r="T27" s="134">
        <v>2010</v>
      </c>
      <c r="U27" s="20">
        <v>2011</v>
      </c>
      <c r="V27" s="20">
        <v>2012</v>
      </c>
      <c r="W27" s="20">
        <v>2013</v>
      </c>
      <c r="X27" s="20">
        <v>2014</v>
      </c>
      <c r="Y27" s="20">
        <v>2015</v>
      </c>
      <c r="Z27" s="20">
        <v>2016</v>
      </c>
      <c r="AA27" s="20">
        <v>2017</v>
      </c>
      <c r="AB27" s="20">
        <v>2018</v>
      </c>
      <c r="AC27" s="20">
        <v>2019</v>
      </c>
      <c r="AD27" s="20">
        <v>2020</v>
      </c>
      <c r="AE27" s="20">
        <v>2021</v>
      </c>
      <c r="AF27" s="20">
        <v>2022</v>
      </c>
      <c r="AG27" s="20">
        <v>2023</v>
      </c>
      <c r="AH27" s="20">
        <v>2024</v>
      </c>
      <c r="AI27" s="501"/>
      <c r="AK27" s="134">
        <v>2010</v>
      </c>
      <c r="AL27" s="20">
        <v>2011</v>
      </c>
      <c r="AM27" s="20">
        <v>2012</v>
      </c>
      <c r="AN27" s="20">
        <v>2013</v>
      </c>
      <c r="AO27" s="20">
        <v>2014</v>
      </c>
      <c r="AP27" s="20">
        <v>2015</v>
      </c>
      <c r="AQ27" s="20">
        <v>2016</v>
      </c>
      <c r="AR27" s="20">
        <v>2017</v>
      </c>
      <c r="AS27" s="170">
        <v>2018</v>
      </c>
      <c r="AT27" s="20">
        <v>2019</v>
      </c>
      <c r="AU27" s="20">
        <v>2020</v>
      </c>
      <c r="AV27" s="20">
        <v>2021</v>
      </c>
      <c r="AW27" s="20">
        <v>2022</v>
      </c>
      <c r="AX27" s="22">
        <v>2023</v>
      </c>
      <c r="AY27" s="20">
        <v>2024</v>
      </c>
      <c r="AZ27" s="501"/>
      <c r="BB27" s="129"/>
      <c r="BC27" s="129"/>
    </row>
    <row r="28" spans="1:55" ht="3" customHeight="1" thickBot="1">
      <c r="A28" s="197" t="s">
        <v>61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448"/>
      <c r="S28" s="197"/>
      <c r="T28" s="199">
        <v>2010</v>
      </c>
      <c r="U28" s="199">
        <v>2011</v>
      </c>
      <c r="V28" s="199">
        <v>2012</v>
      </c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200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8"/>
      <c r="BB28" s="129"/>
      <c r="BC28" s="129"/>
    </row>
    <row r="29" spans="1:55" ht="20.100000000000001" customHeight="1">
      <c r="A29" s="153" t="s">
        <v>1</v>
      </c>
      <c r="B29" s="131">
        <v>112112.93</v>
      </c>
      <c r="C29" s="23">
        <v>124900.3</v>
      </c>
      <c r="D29" s="23">
        <v>111319.11999999998</v>
      </c>
      <c r="E29" s="23">
        <v>99935.37</v>
      </c>
      <c r="F29" s="23">
        <v>181139.11</v>
      </c>
      <c r="G29" s="23">
        <v>165328.64999999985</v>
      </c>
      <c r="H29" s="23">
        <v>127338.22000000003</v>
      </c>
      <c r="I29" s="23">
        <v>165367.62</v>
      </c>
      <c r="J29" s="23">
        <v>107872.66</v>
      </c>
      <c r="K29" s="23">
        <v>201062.91000000003</v>
      </c>
      <c r="L29" s="23">
        <v>231082.82</v>
      </c>
      <c r="M29" s="23">
        <v>214265.47000000015</v>
      </c>
      <c r="N29" s="23">
        <v>189330.19999999984</v>
      </c>
      <c r="O29" s="23">
        <v>210592.18</v>
      </c>
      <c r="P29" s="23">
        <v>144226.96999999994</v>
      </c>
      <c r="Q29" s="24">
        <f>(P29-O29)/O29</f>
        <v>-0.31513615557804686</v>
      </c>
      <c r="S29" s="122" t="s">
        <v>1</v>
      </c>
      <c r="T29" s="131">
        <v>5016.9969999999994</v>
      </c>
      <c r="U29" s="23">
        <v>5270.674</v>
      </c>
      <c r="V29" s="23">
        <v>5254.5140000000001</v>
      </c>
      <c r="W29" s="23">
        <v>8076.4090000000024</v>
      </c>
      <c r="X29" s="23">
        <v>9156.59</v>
      </c>
      <c r="Y29" s="23">
        <v>7918.5499999999993</v>
      </c>
      <c r="Z29" s="23">
        <v>7480.9960000000019</v>
      </c>
      <c r="AA29" s="23">
        <v>9138.478000000001</v>
      </c>
      <c r="AB29" s="23">
        <v>8324.8559999999998</v>
      </c>
      <c r="AC29" s="23">
        <v>11927.749</v>
      </c>
      <c r="AD29" s="23">
        <v>14184.973999999998</v>
      </c>
      <c r="AE29" s="23">
        <v>11496.755999999994</v>
      </c>
      <c r="AF29" s="23">
        <v>12141.410000000002</v>
      </c>
      <c r="AG29" s="23">
        <v>14522.108000000002</v>
      </c>
      <c r="AH29" s="23">
        <v>9776.6340000000037</v>
      </c>
      <c r="AI29" s="24">
        <f>(AH29-AG29)/AG29</f>
        <v>-0.32677583722693687</v>
      </c>
      <c r="AK29" s="155">
        <f>(T29/B29)*10</f>
        <v>0.44749494995804673</v>
      </c>
      <c r="AL29" s="152">
        <f>(U29/C29)*10</f>
        <v>0.42199049962249885</v>
      </c>
      <c r="AM29" s="152">
        <f>(V29/D29)*10</f>
        <v>0.47202259593859536</v>
      </c>
      <c r="AN29" s="152">
        <f>(W29/E29)*10</f>
        <v>0.8081632158864277</v>
      </c>
      <c r="AO29" s="152">
        <f>(X29/F29)*10</f>
        <v>0.50550044106984959</v>
      </c>
      <c r="AP29" s="152">
        <f>(Y29/G29)*10</f>
        <v>0.47895812371298058</v>
      </c>
      <c r="AQ29" s="152">
        <f>(Z29/H29)*10</f>
        <v>0.58749022877813117</v>
      </c>
      <c r="AR29" s="152">
        <f>(AA29/I29)*10</f>
        <v>0.55261592323817688</v>
      </c>
      <c r="AS29" s="152">
        <f>(AB29/J29)*10</f>
        <v>0.77172992674881657</v>
      </c>
      <c r="AT29" s="152">
        <f>(AC29/K29)*10</f>
        <v>0.59323467465978674</v>
      </c>
      <c r="AU29" s="152">
        <f>(AD29/L29)*10</f>
        <v>0.61384805672702092</v>
      </c>
      <c r="AV29" s="152">
        <f>(AE29/M29)*10</f>
        <v>0.53656597117584959</v>
      </c>
      <c r="AW29" s="152">
        <f>(AF29/N29)*10</f>
        <v>0.64128226769950125</v>
      </c>
      <c r="AX29" s="152">
        <f>(AG29/O29)*10</f>
        <v>0.68958439007564309</v>
      </c>
      <c r="AY29" s="152">
        <f>(AH29/P29)*10</f>
        <v>0.67786447985421927</v>
      </c>
      <c r="AZ29" s="24">
        <f>(AY29-AX29)/AX29</f>
        <v>-1.6995614155561473E-2</v>
      </c>
      <c r="BB29" s="129"/>
      <c r="BC29" s="129"/>
    </row>
    <row r="30" spans="1:55" ht="20.100000000000001" customHeight="1">
      <c r="A30" s="156" t="s">
        <v>2</v>
      </c>
      <c r="B30" s="25">
        <v>103555.23</v>
      </c>
      <c r="C30" s="26">
        <v>109603.07999999999</v>
      </c>
      <c r="D30" s="26">
        <v>90618.02</v>
      </c>
      <c r="E30" s="26">
        <v>91080.090000000011</v>
      </c>
      <c r="F30" s="26">
        <v>178641.27</v>
      </c>
      <c r="G30" s="26">
        <v>189277.91000000003</v>
      </c>
      <c r="H30" s="26">
        <v>160923.91</v>
      </c>
      <c r="I30" s="26">
        <v>180001.23</v>
      </c>
      <c r="J30" s="26">
        <v>100965.82</v>
      </c>
      <c r="K30" s="26">
        <v>238795.00999999998</v>
      </c>
      <c r="L30" s="26">
        <v>200191.72999999998</v>
      </c>
      <c r="M30" s="26">
        <v>256636.25000000012</v>
      </c>
      <c r="N30" s="26">
        <v>265295.4699999998</v>
      </c>
      <c r="O30" s="26">
        <v>254936.74999999994</v>
      </c>
      <c r="P30" s="26">
        <v>163816.97999999992</v>
      </c>
      <c r="Q30" s="27">
        <f t="shared" ref="Q30:Q45" si="17">(P30-O30)/O30</f>
        <v>-0.35742108581834531</v>
      </c>
      <c r="S30" s="122" t="s">
        <v>2</v>
      </c>
      <c r="T30" s="25">
        <v>4768.4190000000008</v>
      </c>
      <c r="U30" s="26">
        <v>5015.1330000000007</v>
      </c>
      <c r="V30" s="26">
        <v>4911.1499999999996</v>
      </c>
      <c r="W30" s="26">
        <v>7549.5049999999992</v>
      </c>
      <c r="X30" s="26">
        <v>9045.7329999999984</v>
      </c>
      <c r="Y30" s="26">
        <v>9256.7200000000012</v>
      </c>
      <c r="Z30" s="26">
        <v>8296.7439999999988</v>
      </c>
      <c r="AA30" s="26">
        <v>9856.137999999999</v>
      </c>
      <c r="AB30" s="26">
        <v>9306.1540000000005</v>
      </c>
      <c r="AC30" s="26">
        <v>13709.666999999996</v>
      </c>
      <c r="AD30" s="26">
        <v>12449.267000000005</v>
      </c>
      <c r="AE30" s="26">
        <v>12684.448000000004</v>
      </c>
      <c r="AF30" s="26">
        <v>16621.906999999996</v>
      </c>
      <c r="AG30" s="26">
        <v>15950.190999999999</v>
      </c>
      <c r="AH30" s="26">
        <v>11404.307000000008</v>
      </c>
      <c r="AI30" s="27">
        <f t="shared" ref="AI30:AI45" si="18">(AH30-AG30)/AG30</f>
        <v>-0.28500498834151838</v>
      </c>
      <c r="AK30" s="141">
        <f>(T30/B30)*10</f>
        <v>0.46047109354109889</v>
      </c>
      <c r="AL30" s="142">
        <f>(U30/C30)*10</f>
        <v>0.45757226895448566</v>
      </c>
      <c r="AM30" s="142">
        <f>(V30/D30)*10</f>
        <v>0.5419617422671561</v>
      </c>
      <c r="AN30" s="142">
        <f>(W30/E30)*10</f>
        <v>0.82888642292733761</v>
      </c>
      <c r="AO30" s="142">
        <f>(X30/F30)*10</f>
        <v>0.50636300335303253</v>
      </c>
      <c r="AP30" s="142">
        <f>(Y30/G30)*10</f>
        <v>0.48905442795728249</v>
      </c>
      <c r="AQ30" s="142">
        <f>(Z30/H30)*10</f>
        <v>0.51556937685642856</v>
      </c>
      <c r="AR30" s="142">
        <f>(AA30/I30)*10</f>
        <v>0.54755948056577153</v>
      </c>
      <c r="AS30" s="142">
        <f>(AB30/J30)*10</f>
        <v>0.92171330852361721</v>
      </c>
      <c r="AT30" s="142">
        <f>(AC30/K30)*10</f>
        <v>0.57411865515950256</v>
      </c>
      <c r="AU30" s="142">
        <f>(AD30/L30)*10</f>
        <v>0.6218671970115851</v>
      </c>
      <c r="AV30" s="142">
        <f>(AE30/M30)*10</f>
        <v>0.49425784549142993</v>
      </c>
      <c r="AW30" s="142">
        <f>(AF30/N30)*10</f>
        <v>0.62654318974990453</v>
      </c>
      <c r="AX30" s="142">
        <f>(AG30/O30)*10</f>
        <v>0.62565287272235182</v>
      </c>
      <c r="AY30" s="142">
        <f>(AH30/P30)*10</f>
        <v>0.69616147239437653</v>
      </c>
      <c r="AZ30" s="27">
        <f t="shared" ref="AZ30:AZ45" si="19">(AY30-AX30)/AX30</f>
        <v>0.1126960376050484</v>
      </c>
      <c r="BB30" s="129"/>
      <c r="BC30" s="129"/>
    </row>
    <row r="31" spans="1:55" ht="20.100000000000001" customHeight="1">
      <c r="A31" s="156" t="s">
        <v>3</v>
      </c>
      <c r="B31" s="25">
        <v>167818.00999999992</v>
      </c>
      <c r="C31" s="26">
        <v>125233.35</v>
      </c>
      <c r="D31" s="26">
        <v>135773.26999999996</v>
      </c>
      <c r="E31" s="26">
        <v>78339.37000000001</v>
      </c>
      <c r="F31" s="26">
        <v>159104.78000000003</v>
      </c>
      <c r="G31" s="26">
        <v>179761.25999999998</v>
      </c>
      <c r="H31" s="26">
        <v>158233.01999999999</v>
      </c>
      <c r="I31" s="26">
        <v>184735.59</v>
      </c>
      <c r="J31" s="26">
        <v>131251.34</v>
      </c>
      <c r="K31" s="26">
        <v>209712.58</v>
      </c>
      <c r="L31" s="26">
        <v>208979.29</v>
      </c>
      <c r="M31" s="26">
        <v>346550.24000000046</v>
      </c>
      <c r="N31" s="26">
        <v>197385.46999999997</v>
      </c>
      <c r="O31" s="26">
        <v>307397.88</v>
      </c>
      <c r="P31" s="26">
        <v>152254.7900000001</v>
      </c>
      <c r="Q31" s="27">
        <f t="shared" si="17"/>
        <v>-0.50469798295290746</v>
      </c>
      <c r="S31" s="122" t="s">
        <v>3</v>
      </c>
      <c r="T31" s="25">
        <v>7424.4470000000001</v>
      </c>
      <c r="U31" s="26">
        <v>5510.3540000000003</v>
      </c>
      <c r="V31" s="26">
        <v>6830.2309999999961</v>
      </c>
      <c r="W31" s="26">
        <v>7114.5390000000007</v>
      </c>
      <c r="X31" s="26">
        <v>8082.2549999999983</v>
      </c>
      <c r="Y31" s="26">
        <v>8938.91</v>
      </c>
      <c r="Z31" s="26">
        <v>8489.652</v>
      </c>
      <c r="AA31" s="26">
        <v>9926.7349999999988</v>
      </c>
      <c r="AB31" s="26">
        <v>10260.373</v>
      </c>
      <c r="AC31" s="26">
        <v>11780.022999999999</v>
      </c>
      <c r="AD31" s="26">
        <v>12880.835000000003</v>
      </c>
      <c r="AE31" s="26">
        <v>17712.749</v>
      </c>
      <c r="AF31" s="26">
        <v>13728.199000000006</v>
      </c>
      <c r="AG31" s="26">
        <v>20045.862000000012</v>
      </c>
      <c r="AH31" s="26">
        <v>12012.421000000015</v>
      </c>
      <c r="AI31" s="27">
        <f t="shared" si="18"/>
        <v>-0.40075308310513125</v>
      </c>
      <c r="AK31" s="141">
        <f>(T31/B31)*10</f>
        <v>0.44241062088628053</v>
      </c>
      <c r="AL31" s="142">
        <f>(U31/C31)*10</f>
        <v>0.44000691509090828</v>
      </c>
      <c r="AM31" s="142">
        <f>(V31/D31)*10</f>
        <v>0.50306153781226581</v>
      </c>
      <c r="AN31" s="142">
        <f>(W31/E31)*10</f>
        <v>0.908169034292719</v>
      </c>
      <c r="AO31" s="142">
        <f>(X31/F31)*10</f>
        <v>0.50798316681623246</v>
      </c>
      <c r="AP31" s="142">
        <f>(Y31/G31)*10</f>
        <v>0.49726565111971294</v>
      </c>
      <c r="AQ31" s="142">
        <f>(Z31/H31)*10</f>
        <v>0.53652846921584385</v>
      </c>
      <c r="AR31" s="142">
        <f>(AA31/I31)*10</f>
        <v>0.5373482716568041</v>
      </c>
      <c r="AS31" s="142">
        <f>(AB31/J31)*10</f>
        <v>0.78173472362263119</v>
      </c>
      <c r="AT31" s="142">
        <f>(AC31/K31)*10</f>
        <v>0.56172228676028879</v>
      </c>
      <c r="AU31" s="142">
        <f>(AD31/L31)*10</f>
        <v>0.61636897129854362</v>
      </c>
      <c r="AV31" s="142">
        <f>(AE31/M31)*10</f>
        <v>0.51111633914897814</v>
      </c>
      <c r="AW31" s="142">
        <f>(AF31/N31)*10</f>
        <v>0.69550200427620168</v>
      </c>
      <c r="AX31" s="142">
        <f>(AG31/O31)*10</f>
        <v>0.65211451686003852</v>
      </c>
      <c r="AY31" s="142">
        <f>(AH31/P31)*10</f>
        <v>0.78896834707137997</v>
      </c>
      <c r="AZ31" s="27">
        <f t="shared" si="19"/>
        <v>0.20986165262858886</v>
      </c>
      <c r="BB31" s="129"/>
      <c r="BC31" s="129"/>
    </row>
    <row r="32" spans="1:55" ht="20.100000000000001" customHeight="1">
      <c r="A32" s="156" t="s">
        <v>4</v>
      </c>
      <c r="B32" s="25">
        <v>169960.15000000005</v>
      </c>
      <c r="C32" s="26">
        <v>125324.62</v>
      </c>
      <c r="D32" s="26">
        <v>131109.87</v>
      </c>
      <c r="E32" s="26">
        <v>110880.58</v>
      </c>
      <c r="F32" s="26">
        <v>139339.33000000002</v>
      </c>
      <c r="G32" s="26">
        <v>172769.00000000006</v>
      </c>
      <c r="H32" s="26">
        <v>120807.59000000001</v>
      </c>
      <c r="I32" s="26">
        <v>195865.48</v>
      </c>
      <c r="J32" s="26">
        <v>150352.84</v>
      </c>
      <c r="K32" s="26">
        <v>244663.81999999998</v>
      </c>
      <c r="L32" s="26">
        <v>232991.83999999994</v>
      </c>
      <c r="M32" s="26">
        <v>238327.95000000016</v>
      </c>
      <c r="N32" s="26">
        <v>208852.24</v>
      </c>
      <c r="O32" s="26">
        <v>266098.18000000005</v>
      </c>
      <c r="P32" s="26">
        <v>162872.00000000006</v>
      </c>
      <c r="Q32" s="27">
        <f t="shared" si="17"/>
        <v>-0.38792516356181006</v>
      </c>
      <c r="S32" s="122" t="s">
        <v>4</v>
      </c>
      <c r="T32" s="25">
        <v>6997.9059999999999</v>
      </c>
      <c r="U32" s="26">
        <v>5641.7790000000005</v>
      </c>
      <c r="V32" s="26">
        <v>6955.6630000000014</v>
      </c>
      <c r="W32" s="26">
        <v>8794.5019999999968</v>
      </c>
      <c r="X32" s="26">
        <v>7652.6419999999989</v>
      </c>
      <c r="Y32" s="26">
        <v>8505.6460000000006</v>
      </c>
      <c r="Z32" s="26">
        <v>6662.3990000000013</v>
      </c>
      <c r="AA32" s="26">
        <v>10370.893000000004</v>
      </c>
      <c r="AB32" s="26">
        <v>11386.056</v>
      </c>
      <c r="AC32" s="26">
        <v>12901.989000000001</v>
      </c>
      <c r="AD32" s="26">
        <v>14090.422</v>
      </c>
      <c r="AE32" s="26">
        <v>12972.172999999997</v>
      </c>
      <c r="AF32" s="26">
        <v>15175.933000000003</v>
      </c>
      <c r="AG32" s="26">
        <v>16823.397999999997</v>
      </c>
      <c r="AH32" s="26">
        <v>12183.119000000002</v>
      </c>
      <c r="AI32" s="27">
        <f t="shared" si="18"/>
        <v>-0.27582293422529713</v>
      </c>
      <c r="AK32" s="141">
        <f>(T32/B32)*10</f>
        <v>0.4117380456536428</v>
      </c>
      <c r="AL32" s="142">
        <f>(U32/C32)*10</f>
        <v>0.45017323810756427</v>
      </c>
      <c r="AM32" s="142">
        <f>(V32/D32)*10</f>
        <v>0.53052169146380823</v>
      </c>
      <c r="AN32" s="142">
        <f>(W32/E32)*10</f>
        <v>0.79315079340313666</v>
      </c>
      <c r="AO32" s="142">
        <f>(X32/F32)*10</f>
        <v>0.54920904241465762</v>
      </c>
      <c r="AP32" s="142">
        <f>(Y32/G32)*10</f>
        <v>0.49231320433642595</v>
      </c>
      <c r="AQ32" s="142">
        <f>(Z32/H32)*10</f>
        <v>0.55148844538658548</v>
      </c>
      <c r="AR32" s="142">
        <f>(AA32/I32)*10</f>
        <v>0.52949059732220316</v>
      </c>
      <c r="AS32" s="142">
        <f>(AB32/J32)*10</f>
        <v>0.75728905420077208</v>
      </c>
      <c r="AT32" s="142">
        <f>(AC32/K32)*10</f>
        <v>0.52733538616375741</v>
      </c>
      <c r="AU32" s="142">
        <f>(AD32/L32)*10</f>
        <v>0.60476032121983347</v>
      </c>
      <c r="AV32" s="142">
        <f>(AE32/M32)*10</f>
        <v>0.54429927333323636</v>
      </c>
      <c r="AW32" s="142">
        <f>(AF32/N32)*10</f>
        <v>0.72663491662813884</v>
      </c>
      <c r="AX32" s="142">
        <f>(AG32/O32)*10</f>
        <v>0.63222521852648494</v>
      </c>
      <c r="AY32" s="142">
        <f>(AH32/P32)*10</f>
        <v>0.74801801414607783</v>
      </c>
      <c r="AZ32" s="27">
        <f t="shared" si="19"/>
        <v>0.18315118129812807</v>
      </c>
      <c r="BB32" s="129"/>
      <c r="BC32" s="129"/>
    </row>
    <row r="33" spans="1:55" ht="20.100000000000001" customHeight="1">
      <c r="A33" s="156" t="s">
        <v>5</v>
      </c>
      <c r="B33" s="25">
        <v>105627.73999999999</v>
      </c>
      <c r="C33" s="26">
        <v>146684.46999999994</v>
      </c>
      <c r="D33" s="26">
        <v>105806.44999999998</v>
      </c>
      <c r="E33" s="26">
        <v>156736.06999999992</v>
      </c>
      <c r="F33" s="26">
        <v>207228.25</v>
      </c>
      <c r="G33" s="26">
        <v>181747.00999999995</v>
      </c>
      <c r="H33" s="26">
        <v>156060.43000000002</v>
      </c>
      <c r="I33" s="26">
        <v>208341.1999999999</v>
      </c>
      <c r="J33" s="26">
        <v>123112.9</v>
      </c>
      <c r="K33" s="26">
        <v>228011.36000000013</v>
      </c>
      <c r="L33" s="26">
        <v>207260.46000000002</v>
      </c>
      <c r="M33" s="26">
        <v>271668.90999999992</v>
      </c>
      <c r="N33" s="26">
        <v>297743.68000000011</v>
      </c>
      <c r="O33" s="26">
        <v>271889.82</v>
      </c>
      <c r="P33" s="26">
        <v>165042.3800000003</v>
      </c>
      <c r="Q33" s="27">
        <f t="shared" si="17"/>
        <v>-0.39298065664981391</v>
      </c>
      <c r="S33" s="122" t="s">
        <v>5</v>
      </c>
      <c r="T33" s="25">
        <v>5233.5920000000015</v>
      </c>
      <c r="U33" s="26">
        <v>6774.5830000000024</v>
      </c>
      <c r="V33" s="26">
        <v>6184.9250000000011</v>
      </c>
      <c r="W33" s="26">
        <v>12346.015000000001</v>
      </c>
      <c r="X33" s="26">
        <v>9823.5429999999997</v>
      </c>
      <c r="Y33" s="26">
        <v>9567.4180000000015</v>
      </c>
      <c r="Z33" s="26">
        <v>8927.2699999999986</v>
      </c>
      <c r="AA33" s="26">
        <v>11110.941999999997</v>
      </c>
      <c r="AB33" s="26">
        <v>11997.332</v>
      </c>
      <c r="AC33" s="26">
        <v>12224.240000000003</v>
      </c>
      <c r="AD33" s="26">
        <v>10503.531999999996</v>
      </c>
      <c r="AE33" s="26">
        <v>13714.956999999997</v>
      </c>
      <c r="AF33" s="26">
        <v>20165.158999999996</v>
      </c>
      <c r="AG33" s="26">
        <v>18190.89599999999</v>
      </c>
      <c r="AH33" s="26">
        <v>12209.923999999999</v>
      </c>
      <c r="AI33" s="27">
        <f t="shared" si="18"/>
        <v>-0.32878930207725854</v>
      </c>
      <c r="AK33" s="141">
        <f>(T33/B33)*10</f>
        <v>0.49547514696423517</v>
      </c>
      <c r="AL33" s="142">
        <f>(U33/C33)*10</f>
        <v>0.46184732439637305</v>
      </c>
      <c r="AM33" s="142">
        <f>(V33/D33)*10</f>
        <v>0.58455084732547036</v>
      </c>
      <c r="AN33" s="142">
        <f>(W33/E33)*10</f>
        <v>0.78769456194735565</v>
      </c>
      <c r="AO33" s="142">
        <f>(X33/F33)*10</f>
        <v>0.4740445861025222</v>
      </c>
      <c r="AP33" s="142">
        <f>(Y33/G33)*10</f>
        <v>0.52641405214864356</v>
      </c>
      <c r="AQ33" s="142">
        <f>(Z33/H33)*10</f>
        <v>0.57203930554337168</v>
      </c>
      <c r="AR33" s="142">
        <f>(AA33/I33)*10</f>
        <v>0.53330507840023977</v>
      </c>
      <c r="AS33" s="142">
        <f>(AB33/J33)*10</f>
        <v>0.97449836694611214</v>
      </c>
      <c r="AT33" s="142">
        <f>(AC33/K33)*10</f>
        <v>0.53612416504160132</v>
      </c>
      <c r="AU33" s="142">
        <f>(AD33/L33)*10</f>
        <v>0.50677934421259097</v>
      </c>
      <c r="AV33" s="142">
        <f>(AE33/M33)*10</f>
        <v>0.50484087413609458</v>
      </c>
      <c r="AW33" s="142">
        <f>(AF33/N33)*10</f>
        <v>0.67726572735313773</v>
      </c>
      <c r="AX33" s="142">
        <f>(AG33/O33)*10</f>
        <v>0.66905395722428995</v>
      </c>
      <c r="AY33" s="142">
        <f>(AH33/P33)*10</f>
        <v>0.7398053760494715</v>
      </c>
      <c r="AZ33" s="27">
        <f t="shared" si="19"/>
        <v>0.10574844982414958</v>
      </c>
      <c r="BB33" s="129"/>
      <c r="BC33" s="129"/>
    </row>
    <row r="34" spans="1:55" ht="20.100000000000001" customHeight="1">
      <c r="A34" s="156" t="s">
        <v>6</v>
      </c>
      <c r="B34" s="25">
        <v>172955.39000000004</v>
      </c>
      <c r="C34" s="26">
        <v>88363.709999999992</v>
      </c>
      <c r="D34" s="26">
        <v>120306.19000000003</v>
      </c>
      <c r="E34" s="26">
        <v>142180.06</v>
      </c>
      <c r="F34" s="26">
        <v>163672.61999999994</v>
      </c>
      <c r="G34" s="26">
        <v>227414.28000000014</v>
      </c>
      <c r="H34" s="26">
        <v>160527.01</v>
      </c>
      <c r="I34" s="26">
        <v>247253.33</v>
      </c>
      <c r="J34" s="26">
        <v>159193.67000000001</v>
      </c>
      <c r="K34" s="26">
        <v>248660.12999999995</v>
      </c>
      <c r="L34" s="26">
        <v>200913.27999999997</v>
      </c>
      <c r="M34" s="26">
        <v>276808.68999999983</v>
      </c>
      <c r="N34" s="26">
        <v>225711.80999999991</v>
      </c>
      <c r="O34" s="26">
        <v>318057.70000000054</v>
      </c>
      <c r="P34" s="26">
        <v>158434.60000000015</v>
      </c>
      <c r="Q34" s="27">
        <f t="shared" si="17"/>
        <v>-0.50186837168224541</v>
      </c>
      <c r="S34" s="122" t="s">
        <v>6</v>
      </c>
      <c r="T34" s="25">
        <v>8418.2340000000022</v>
      </c>
      <c r="U34" s="26">
        <v>4390.6889999999994</v>
      </c>
      <c r="V34" s="26">
        <v>6848.4070000000011</v>
      </c>
      <c r="W34" s="26">
        <v>11167.32799999999</v>
      </c>
      <c r="X34" s="26">
        <v>8872.2850000000017</v>
      </c>
      <c r="Y34" s="26">
        <v>11662.620000000006</v>
      </c>
      <c r="Z34" s="26">
        <v>9423.9899999999961</v>
      </c>
      <c r="AA34" s="26">
        <v>14481.375000000004</v>
      </c>
      <c r="AB34" s="26">
        <v>12803.287</v>
      </c>
      <c r="AC34" s="26">
        <v>13718.046000000006</v>
      </c>
      <c r="AD34" s="26">
        <v>12228.946999999995</v>
      </c>
      <c r="AE34" s="26">
        <v>14526.821999999995</v>
      </c>
      <c r="AF34" s="26">
        <v>14534.652000000002</v>
      </c>
      <c r="AG34" s="26">
        <v>19521.573</v>
      </c>
      <c r="AH34" s="26">
        <v>13387.991000000004</v>
      </c>
      <c r="AI34" s="27">
        <f t="shared" si="18"/>
        <v>-0.31419507024357085</v>
      </c>
      <c r="AK34" s="141">
        <f>(T34/B34)*10</f>
        <v>0.48672862985073784</v>
      </c>
      <c r="AL34" s="142">
        <f>(U34/C34)*10</f>
        <v>0.49688825876595721</v>
      </c>
      <c r="AM34" s="142">
        <f>(V34/D34)*10</f>
        <v>0.56924809937044796</v>
      </c>
      <c r="AN34" s="142">
        <f>(W34/E34)*10</f>
        <v>0.78543559483657488</v>
      </c>
      <c r="AO34" s="142">
        <f>(X34/F34)*10</f>
        <v>0.54207508867396426</v>
      </c>
      <c r="AP34" s="142">
        <f>(Y34/G34)*10</f>
        <v>0.51283586940978365</v>
      </c>
      <c r="AQ34" s="142">
        <f>(Z34/H34)*10</f>
        <v>0.58706569068968495</v>
      </c>
      <c r="AR34" s="142">
        <f>(AA34/I34)*10</f>
        <v>0.58568978626091728</v>
      </c>
      <c r="AS34" s="142">
        <f>(AB34/J34)*10</f>
        <v>0.80425854872244606</v>
      </c>
      <c r="AT34" s="142">
        <f>(AC34/K34)*10</f>
        <v>0.55167855015599043</v>
      </c>
      <c r="AU34" s="142">
        <f>(AD34/L34)*10</f>
        <v>0.60866792877006426</v>
      </c>
      <c r="AV34" s="142">
        <f>(AE34/M34)*10</f>
        <v>0.52479645779906703</v>
      </c>
      <c r="AW34" s="142">
        <f>(AF34/N34)*10</f>
        <v>0.64394734152368938</v>
      </c>
      <c r="AX34" s="142">
        <f>(AG34/O34)*10</f>
        <v>0.61377457612250752</v>
      </c>
      <c r="AY34" s="142">
        <f>(AH34/P34)*10</f>
        <v>0.84501687131472492</v>
      </c>
      <c r="AZ34" s="27">
        <f t="shared" si="19"/>
        <v>0.37675443752180138</v>
      </c>
      <c r="BB34" s="129"/>
      <c r="BC34" s="129"/>
    </row>
    <row r="35" spans="1:55" ht="20.100000000000001" customHeight="1">
      <c r="A35" s="156" t="s">
        <v>7</v>
      </c>
      <c r="B35" s="25">
        <v>153575.38000000003</v>
      </c>
      <c r="C35" s="26">
        <v>146031.1</v>
      </c>
      <c r="D35" s="26">
        <v>129411.21999999994</v>
      </c>
      <c r="E35" s="26">
        <v>179559.8899999999</v>
      </c>
      <c r="F35" s="26">
        <v>269358.03999999998</v>
      </c>
      <c r="G35" s="26">
        <v>237433.11000000002</v>
      </c>
      <c r="H35" s="26">
        <v>147722.47000000009</v>
      </c>
      <c r="I35" s="26">
        <v>207140.0799999999</v>
      </c>
      <c r="J35" s="26">
        <v>176201.44</v>
      </c>
      <c r="K35" s="26">
        <v>278510.38</v>
      </c>
      <c r="L35" s="26">
        <v>285531.50000000006</v>
      </c>
      <c r="M35" s="26">
        <v>278816.86</v>
      </c>
      <c r="N35" s="26">
        <v>235748.01999999987</v>
      </c>
      <c r="O35" s="26">
        <v>293866.69000000018</v>
      </c>
      <c r="P35" s="26">
        <v>162795.84</v>
      </c>
      <c r="Q35" s="27">
        <f t="shared" si="17"/>
        <v>-0.44602145959448519</v>
      </c>
      <c r="S35" s="122" t="s">
        <v>7</v>
      </c>
      <c r="T35" s="25">
        <v>8202.5570000000007</v>
      </c>
      <c r="U35" s="26">
        <v>7142.6719999999987</v>
      </c>
      <c r="V35" s="26">
        <v>8489.8880000000008</v>
      </c>
      <c r="W35" s="26">
        <v>14058.68400000001</v>
      </c>
      <c r="X35" s="26">
        <v>13129.382000000001</v>
      </c>
      <c r="Y35" s="26">
        <v>12275.063000000002</v>
      </c>
      <c r="Z35" s="26">
        <v>8407.0900000000038</v>
      </c>
      <c r="AA35" s="26">
        <v>11587.890000000009</v>
      </c>
      <c r="AB35" s="26">
        <v>14215.772000000001</v>
      </c>
      <c r="AC35" s="26">
        <v>14177.262000000006</v>
      </c>
      <c r="AD35" s="26">
        <v>16500.630999999998</v>
      </c>
      <c r="AE35" s="26">
        <v>15555.110999999997</v>
      </c>
      <c r="AF35" s="26">
        <v>16599.758999999998</v>
      </c>
      <c r="AG35" s="26">
        <v>19060.911</v>
      </c>
      <c r="AH35" s="26">
        <v>13179.037000000008</v>
      </c>
      <c r="AI35" s="27">
        <f t="shared" si="18"/>
        <v>-0.30858304726358526</v>
      </c>
      <c r="AK35" s="141">
        <f>(T35/B35)*10</f>
        <v>0.53410624801970208</v>
      </c>
      <c r="AL35" s="142">
        <f>(U35/C35)*10</f>
        <v>0.48911992034573448</v>
      </c>
      <c r="AM35" s="142">
        <f>(V35/D35)*10</f>
        <v>0.65603956133015395</v>
      </c>
      <c r="AN35" s="142">
        <f>(W35/E35)*10</f>
        <v>0.7829523620224994</v>
      </c>
      <c r="AO35" s="142">
        <f>(X35/F35)*10</f>
        <v>0.48743234098377025</v>
      </c>
      <c r="AP35" s="142">
        <f>(Y35/G35)*10</f>
        <v>0.51699036414929667</v>
      </c>
      <c r="AQ35" s="142">
        <f>(Z35/H35)*10</f>
        <v>0.56911382540516675</v>
      </c>
      <c r="AR35" s="142">
        <f>(AA35/I35)*10</f>
        <v>0.55942287943501878</v>
      </c>
      <c r="AS35" s="142">
        <f>(AB35/J35)*10</f>
        <v>0.8067909093137946</v>
      </c>
      <c r="AT35" s="142">
        <f>(AC35/K35)*10</f>
        <v>0.5090389090704629</v>
      </c>
      <c r="AU35" s="142">
        <f>(AD35/L35)*10</f>
        <v>0.57789179127346701</v>
      </c>
      <c r="AV35" s="142">
        <f>(AE35/M35)*10</f>
        <v>0.55789707265191923</v>
      </c>
      <c r="AW35" s="142">
        <f>(AF35/N35)*10</f>
        <v>0.70413142812397767</v>
      </c>
      <c r="AX35" s="142">
        <f>(AG35/O35)*10</f>
        <v>0.64862441537691762</v>
      </c>
      <c r="AY35" s="142">
        <f>(AH35/P35)*10</f>
        <v>0.80954384338076502</v>
      </c>
      <c r="AZ35" s="27">
        <f t="shared" si="19"/>
        <v>0.24809338684905444</v>
      </c>
      <c r="BB35" s="129"/>
      <c r="BC35" s="129"/>
    </row>
    <row r="36" spans="1:55" ht="20.100000000000001" customHeight="1">
      <c r="A36" s="156" t="s">
        <v>8</v>
      </c>
      <c r="B36" s="25">
        <v>172174.69999999992</v>
      </c>
      <c r="C36" s="26">
        <v>197846.85999999996</v>
      </c>
      <c r="D36" s="26">
        <v>108041.16999999998</v>
      </c>
      <c r="E36" s="26">
        <v>128500.73000000004</v>
      </c>
      <c r="F36" s="26">
        <v>196762.29</v>
      </c>
      <c r="G36" s="26">
        <v>236160.21999999988</v>
      </c>
      <c r="H36" s="26">
        <v>161077.74999999983</v>
      </c>
      <c r="I36" s="26">
        <v>171433.78</v>
      </c>
      <c r="J36" s="26">
        <v>180051.81</v>
      </c>
      <c r="K36" s="26">
        <v>296230.03000000038</v>
      </c>
      <c r="L36" s="26">
        <v>286249.10999999993</v>
      </c>
      <c r="M36" s="26">
        <v>219148.08999999985</v>
      </c>
      <c r="N36" s="26">
        <v>242415.37999999992</v>
      </c>
      <c r="O36" s="26">
        <v>251261.66000000012</v>
      </c>
      <c r="P36" s="26">
        <v>160575.1100000001</v>
      </c>
      <c r="Q36" s="27">
        <f t="shared" si="17"/>
        <v>-0.36092474275621667</v>
      </c>
      <c r="S36" s="122" t="s">
        <v>8</v>
      </c>
      <c r="T36" s="25">
        <v>7606.0559999999978</v>
      </c>
      <c r="U36" s="26">
        <v>8313.0869999999995</v>
      </c>
      <c r="V36" s="26">
        <v>6909.0559999999987</v>
      </c>
      <c r="W36" s="26">
        <v>9139.0069999999996</v>
      </c>
      <c r="X36" s="26">
        <v>8531.6860000000033</v>
      </c>
      <c r="Y36" s="26">
        <v>10841.422999999999</v>
      </c>
      <c r="Z36" s="26">
        <v>9653.1510000000035</v>
      </c>
      <c r="AA36" s="26">
        <v>9956.3179999999975</v>
      </c>
      <c r="AB36" s="26">
        <v>13765.152</v>
      </c>
      <c r="AC36" s="26">
        <v>14750.275999999996</v>
      </c>
      <c r="AD36" s="26">
        <v>15789.42300000001</v>
      </c>
      <c r="AE36" s="26">
        <v>12744.038000000008</v>
      </c>
      <c r="AF36" s="26">
        <v>16420.567999999999</v>
      </c>
      <c r="AG36" s="26">
        <v>16962.044999999998</v>
      </c>
      <c r="AH36" s="26">
        <v>12223.618</v>
      </c>
      <c r="AI36" s="27">
        <f t="shared" si="18"/>
        <v>-0.27935470045032884</v>
      </c>
      <c r="AK36" s="141">
        <f>(T36/B36)*10</f>
        <v>0.44176385961468218</v>
      </c>
      <c r="AL36" s="142">
        <f>(U36/C36)*10</f>
        <v>0.42017785877420555</v>
      </c>
      <c r="AM36" s="142">
        <f>(V36/D36)*10</f>
        <v>0.63948363387771534</v>
      </c>
      <c r="AN36" s="142">
        <f>(W36/E36)*10</f>
        <v>0.71120273013234991</v>
      </c>
      <c r="AO36" s="142">
        <f>(X36/F36)*10</f>
        <v>0.43360371542738207</v>
      </c>
      <c r="AP36" s="142">
        <f>(Y36/G36)*10</f>
        <v>0.45907066820991294</v>
      </c>
      <c r="AQ36" s="142">
        <f>(Z36/H36)*10</f>
        <v>0.59928518991605073</v>
      </c>
      <c r="AR36" s="142">
        <f>(AA36/I36)*10</f>
        <v>0.5807675710119673</v>
      </c>
      <c r="AS36" s="142">
        <f>(AB36/J36)*10</f>
        <v>0.76451061502797446</v>
      </c>
      <c r="AT36" s="142">
        <f>(AC36/K36)*10</f>
        <v>0.49793317713264845</v>
      </c>
      <c r="AU36" s="142">
        <f>(AD36/L36)*10</f>
        <v>0.55159727832865624</v>
      </c>
      <c r="AV36" s="142">
        <f>(AE36/M36)*10</f>
        <v>0.58152630944673145</v>
      </c>
      <c r="AW36" s="142">
        <f>(AF36/N36)*10</f>
        <v>0.67737319307050581</v>
      </c>
      <c r="AX36" s="142">
        <f>(AG36/O36)*10</f>
        <v>0.67507493980577815</v>
      </c>
      <c r="AY36" s="142">
        <f>(AH36/P36)*10</f>
        <v>0.76123989577214002</v>
      </c>
      <c r="AZ36" s="27">
        <f t="shared" si="19"/>
        <v>0.12763761604178622</v>
      </c>
      <c r="BB36" s="129"/>
      <c r="BC36" s="129"/>
    </row>
    <row r="37" spans="1:55" ht="20.100000000000001" customHeight="1">
      <c r="A37" s="156" t="s">
        <v>9</v>
      </c>
      <c r="B37" s="25">
        <v>184593.24000000002</v>
      </c>
      <c r="C37" s="26">
        <v>144138.26999999993</v>
      </c>
      <c r="D37" s="26">
        <v>79979.249999999985</v>
      </c>
      <c r="E37" s="26">
        <v>122753.58</v>
      </c>
      <c r="F37" s="26">
        <v>216171.5800000001</v>
      </c>
      <c r="G37" s="26">
        <v>152140.34000000008</v>
      </c>
      <c r="H37" s="26">
        <v>149450.11999999976</v>
      </c>
      <c r="I37" s="26">
        <v>137515.64999999997</v>
      </c>
      <c r="J37" s="26">
        <v>157796.10999999999</v>
      </c>
      <c r="K37" s="26">
        <v>248422.98999999993</v>
      </c>
      <c r="L37" s="26">
        <v>193839.00999999995</v>
      </c>
      <c r="M37" s="26">
        <v>185628.20999999996</v>
      </c>
      <c r="N37" s="26">
        <v>273711.0299999998</v>
      </c>
      <c r="O37" s="26">
        <v>170890.12000000005</v>
      </c>
      <c r="P37" s="26">
        <v>160298.74999999991</v>
      </c>
      <c r="Q37" s="27">
        <f t="shared" si="17"/>
        <v>-6.197766143531374E-2</v>
      </c>
      <c r="S37" s="122" t="s">
        <v>9</v>
      </c>
      <c r="T37" s="25">
        <v>8950.255000000001</v>
      </c>
      <c r="U37" s="26">
        <v>8091.360999999999</v>
      </c>
      <c r="V37" s="26">
        <v>7317.6259999999966</v>
      </c>
      <c r="W37" s="26">
        <v>9009.7860000000001</v>
      </c>
      <c r="X37" s="26">
        <v>11821.654999999999</v>
      </c>
      <c r="Y37" s="26">
        <v>8422.7539999999954</v>
      </c>
      <c r="Z37" s="26">
        <v>8932.4599999999973</v>
      </c>
      <c r="AA37" s="26">
        <v>10856.737000000006</v>
      </c>
      <c r="AB37" s="26">
        <v>13503.767</v>
      </c>
      <c r="AC37" s="26">
        <v>13395.533000000005</v>
      </c>
      <c r="AD37" s="26">
        <v>12829.427999999996</v>
      </c>
      <c r="AE37" s="26">
        <v>12358.695999999998</v>
      </c>
      <c r="AF37" s="26">
        <v>19295.445999999996</v>
      </c>
      <c r="AG37" s="26">
        <v>12913.838000000005</v>
      </c>
      <c r="AH37" s="26">
        <v>13223.329000000003</v>
      </c>
      <c r="AI37" s="27">
        <f t="shared" si="18"/>
        <v>2.396584191314759E-2</v>
      </c>
      <c r="AK37" s="141">
        <f>(T37/B37)*10</f>
        <v>0.48486363856011194</v>
      </c>
      <c r="AL37" s="142">
        <f>(U37/C37)*10</f>
        <v>0.56136104589017211</v>
      </c>
      <c r="AM37" s="142">
        <f>(V37/D37)*10</f>
        <v>0.91494056270845225</v>
      </c>
      <c r="AN37" s="142">
        <f>(W37/E37)*10</f>
        <v>0.73397337983951261</v>
      </c>
      <c r="AO37" s="142">
        <f>(X37/F37)*10</f>
        <v>0.54686443981211563</v>
      </c>
      <c r="AP37" s="142">
        <f>(Y37/G37)*10</f>
        <v>0.55361740351046873</v>
      </c>
      <c r="AQ37" s="142">
        <f>(Z37/H37)*10</f>
        <v>0.59768837923984341</v>
      </c>
      <c r="AR37" s="142">
        <f>(AA37/I37)*10</f>
        <v>0.78949101429546453</v>
      </c>
      <c r="AS37" s="142">
        <f>(AB37/J37)*10</f>
        <v>0.85577312393822647</v>
      </c>
      <c r="AT37" s="142">
        <f>(AC37/K37)*10</f>
        <v>0.5392227587309858</v>
      </c>
      <c r="AU37" s="142">
        <f>(AD37/L37)*10</f>
        <v>0.66185996306935324</v>
      </c>
      <c r="AV37" s="142">
        <f>(AE37/M37)*10</f>
        <v>0.66577682346880351</v>
      </c>
      <c r="AW37" s="142">
        <f>(AF37/N37)*10</f>
        <v>0.70495682983619656</v>
      </c>
      <c r="AX37" s="142">
        <f>(AG37/O37)*10</f>
        <v>0.7556807848224345</v>
      </c>
      <c r="AY37" s="142">
        <f>(AH37/P37)*10</f>
        <v>0.82491778632085466</v>
      </c>
      <c r="AZ37" s="27">
        <f t="shared" si="19"/>
        <v>9.1622022008524498E-2</v>
      </c>
      <c r="BB37" s="129"/>
      <c r="BC37" s="129"/>
    </row>
    <row r="38" spans="1:55" ht="20.100000000000001" customHeight="1">
      <c r="A38" s="156" t="s">
        <v>10</v>
      </c>
      <c r="B38" s="25">
        <v>174808.49999999997</v>
      </c>
      <c r="C38" s="26">
        <v>100779.39000000001</v>
      </c>
      <c r="D38" s="26">
        <v>69029.49000000002</v>
      </c>
      <c r="E38" s="26">
        <v>154336.00999999978</v>
      </c>
      <c r="F38" s="26">
        <v>191835.92000000007</v>
      </c>
      <c r="G38" s="26">
        <v>123373.27999999998</v>
      </c>
      <c r="H38" s="26">
        <v>139248.31999999989</v>
      </c>
      <c r="I38" s="26">
        <v>159507.64999999994</v>
      </c>
      <c r="J38" s="26">
        <v>217628.21</v>
      </c>
      <c r="K38" s="26">
        <v>280094.85000000021</v>
      </c>
      <c r="L38" s="26">
        <v>221001.43999999986</v>
      </c>
      <c r="M38" s="26">
        <v>221954.72000000006</v>
      </c>
      <c r="N38" s="26">
        <v>259229.09000000003</v>
      </c>
      <c r="O38" s="26">
        <v>168577.83999999991</v>
      </c>
      <c r="P38" s="26">
        <v>145688.35999999993</v>
      </c>
      <c r="Q38" s="27">
        <f t="shared" si="17"/>
        <v>-0.13577988660905843</v>
      </c>
      <c r="S38" s="122" t="s">
        <v>10</v>
      </c>
      <c r="T38" s="25">
        <v>8836.2159999999967</v>
      </c>
      <c r="U38" s="26">
        <v>6184.2449999999999</v>
      </c>
      <c r="V38" s="26">
        <v>6843.8590000000013</v>
      </c>
      <c r="W38" s="26">
        <v>12325.401000000003</v>
      </c>
      <c r="X38" s="26">
        <v>11790.632999999998</v>
      </c>
      <c r="Y38" s="26">
        <v>8857.4580000000024</v>
      </c>
      <c r="Z38" s="26">
        <v>10603.755000000001</v>
      </c>
      <c r="AA38" s="26">
        <v>13090.348000000009</v>
      </c>
      <c r="AB38" s="26">
        <v>16694.899000000001</v>
      </c>
      <c r="AC38" s="26">
        <v>17343.396999999994</v>
      </c>
      <c r="AD38" s="26">
        <v>14141.986999999999</v>
      </c>
      <c r="AE38" s="26">
        <v>13795.060000000012</v>
      </c>
      <c r="AF38" s="26">
        <v>17489.275999999998</v>
      </c>
      <c r="AG38" s="26">
        <v>12546.419000000004</v>
      </c>
      <c r="AH38" s="26">
        <v>11867.11</v>
      </c>
      <c r="AI38" s="27">
        <f t="shared" si="18"/>
        <v>-5.4143656448904086E-2</v>
      </c>
      <c r="AK38" s="141">
        <f>(T38/B38)*10</f>
        <v>0.50547976786025839</v>
      </c>
      <c r="AL38" s="142">
        <f>(U38/C38)*10</f>
        <v>0.61364183688748253</v>
      </c>
      <c r="AM38" s="142">
        <f>(V38/D38)*10</f>
        <v>0.99143989040046498</v>
      </c>
      <c r="AN38" s="142">
        <f>(W38/E38)*10</f>
        <v>0.79860824444016809</v>
      </c>
      <c r="AO38" s="142">
        <f>(X38/F38)*10</f>
        <v>0.61462071336796531</v>
      </c>
      <c r="AP38" s="142">
        <f>(Y38/G38)*10</f>
        <v>0.7179397354111039</v>
      </c>
      <c r="AQ38" s="142">
        <f>(Z38/H38)*10</f>
        <v>0.76149967195295487</v>
      </c>
      <c r="AR38" s="142">
        <f>(AA38/I38)*10</f>
        <v>0.82067211196453671</v>
      </c>
      <c r="AS38" s="142">
        <f>(AB38/J38)*10</f>
        <v>0.76712936250314256</v>
      </c>
      <c r="AT38" s="142">
        <f>(AC38/K38)*10</f>
        <v>0.61919728263479246</v>
      </c>
      <c r="AU38" s="142">
        <f>(AD38/L38)*10</f>
        <v>0.63990474451207224</v>
      </c>
      <c r="AV38" s="142">
        <f>(AE38/M38)*10</f>
        <v>0.62152586797883858</v>
      </c>
      <c r="AW38" s="142">
        <f>(AF38/N38)*10</f>
        <v>0.67466486882317089</v>
      </c>
      <c r="AX38" s="142">
        <f>(AG38/O38)*10</f>
        <v>0.7442507864616138</v>
      </c>
      <c r="AY38" s="142">
        <f>(AH38/P38)*10</f>
        <v>0.81455443660701554</v>
      </c>
      <c r="AZ38" s="27">
        <f t="shared" si="19"/>
        <v>9.4462312199421222E-2</v>
      </c>
      <c r="BB38" s="129"/>
      <c r="BC38" s="129"/>
    </row>
    <row r="39" spans="1:55" ht="20.100000000000001" customHeight="1">
      <c r="A39" s="156" t="s">
        <v>11</v>
      </c>
      <c r="B39" s="25">
        <v>143517.88</v>
      </c>
      <c r="C39" s="26">
        <v>108144.17000000003</v>
      </c>
      <c r="D39" s="26">
        <v>125852.90000000002</v>
      </c>
      <c r="E39" s="26">
        <v>102029.78999999992</v>
      </c>
      <c r="F39" s="26">
        <v>191064.2</v>
      </c>
      <c r="G39" s="26">
        <v>143527.37999999992</v>
      </c>
      <c r="H39" s="26">
        <v>151132.13000000012</v>
      </c>
      <c r="I39" s="26">
        <v>135712.65999999989</v>
      </c>
      <c r="J39" s="26">
        <v>269199.01</v>
      </c>
      <c r="K39" s="26">
        <v>227951.96000000008</v>
      </c>
      <c r="L39" s="26">
        <v>225932.47000000003</v>
      </c>
      <c r="M39" s="26">
        <v>214073.61999999997</v>
      </c>
      <c r="N39" s="26">
        <v>276422.24000000005</v>
      </c>
      <c r="O39" s="26">
        <v>185077.00999999983</v>
      </c>
      <c r="P39" s="26">
        <v>187198.09000000003</v>
      </c>
      <c r="Q39" s="27">
        <f t="shared" si="17"/>
        <v>1.1460526620784466E-2</v>
      </c>
      <c r="S39" s="122" t="s">
        <v>11</v>
      </c>
      <c r="T39" s="25">
        <v>8561.616</v>
      </c>
      <c r="U39" s="26">
        <v>7679.9049999999988</v>
      </c>
      <c r="V39" s="26">
        <v>10402.912</v>
      </c>
      <c r="W39" s="26">
        <v>7707.6290000000035</v>
      </c>
      <c r="X39" s="26">
        <v>12654.747000000003</v>
      </c>
      <c r="Y39" s="26">
        <v>9979.3469999999979</v>
      </c>
      <c r="Z39" s="26">
        <v>10712.686999999996</v>
      </c>
      <c r="AA39" s="26">
        <v>11080.005999999999</v>
      </c>
      <c r="AB39" s="26">
        <v>17646.002</v>
      </c>
      <c r="AC39" s="26">
        <v>15712.195</v>
      </c>
      <c r="AD39" s="26">
        <v>14615.516000000009</v>
      </c>
      <c r="AE39" s="26">
        <v>15584.514000000003</v>
      </c>
      <c r="AF39" s="26">
        <v>20862.162</v>
      </c>
      <c r="AG39" s="26">
        <v>15077.397000000003</v>
      </c>
      <c r="AH39" s="26">
        <v>15289.810999999994</v>
      </c>
      <c r="AI39" s="27">
        <f t="shared" si="18"/>
        <v>1.4088240828306871E-2</v>
      </c>
      <c r="AK39" s="141">
        <f>(T39/B39)*10</f>
        <v>0.59655396247491954</v>
      </c>
      <c r="AL39" s="142">
        <f>(U39/C39)*10</f>
        <v>0.7101543245465749</v>
      </c>
      <c r="AM39" s="142">
        <f>IF(V39="","",(V39/D39)*10)</f>
        <v>0.82659295097689434</v>
      </c>
      <c r="AN39" s="142">
        <f>IF(W39="","",(W39/E39)*10)</f>
        <v>0.75542927217629385</v>
      </c>
      <c r="AO39" s="142">
        <f>IF(X39="","",(X39/F39)*10)</f>
        <v>0.66232957299169615</v>
      </c>
      <c r="AP39" s="142">
        <f>IF(Y39="","",(Y39/G39)*10)</f>
        <v>0.69529221532504837</v>
      </c>
      <c r="AQ39" s="142">
        <f>IF(Z39="","",(Z39/H39)*10)</f>
        <v>0.70882922115899427</v>
      </c>
      <c r="AR39" s="142">
        <f>IF(AA39="","",(AA39/I39)*10)</f>
        <v>0.81643127472411259</v>
      </c>
      <c r="AS39" s="142">
        <f>IF(AB39="","",(AB39/J39)*10)</f>
        <v>0.6555002561116402</v>
      </c>
      <c r="AT39" s="142">
        <f>IF(AC39="","",(AC39/K39)*10)</f>
        <v>0.68927659143619535</v>
      </c>
      <c r="AU39" s="142">
        <f>IF(AD39="","",(AD39/L39)*10)</f>
        <v>0.64689754420867462</v>
      </c>
      <c r="AV39" s="142">
        <f>IF(AE39="","",(AE39/M39)*10)</f>
        <v>0.72799787288130147</v>
      </c>
      <c r="AW39" s="142">
        <f>IF(AF39="","",(AF39/N39)*10)</f>
        <v>0.75472082130583984</v>
      </c>
      <c r="AX39" s="142">
        <f>IF(AG39="","",(AG39/O39)*10)</f>
        <v>0.81465531564401306</v>
      </c>
      <c r="AY39" s="142">
        <f>IF(AH39="","",(AH39/P39)*10)</f>
        <v>0.81677174163475663</v>
      </c>
      <c r="AZ39" s="27">
        <f t="shared" si="19"/>
        <v>2.5979404419284591E-3</v>
      </c>
      <c r="BB39" s="129"/>
      <c r="BC39" s="129"/>
    </row>
    <row r="40" spans="1:55" ht="20.100000000000001" customHeight="1" thickBot="1">
      <c r="A40" s="156" t="s">
        <v>12</v>
      </c>
      <c r="B40" s="25">
        <v>152820.21000000002</v>
      </c>
      <c r="C40" s="26">
        <v>216465.13999999996</v>
      </c>
      <c r="D40" s="26">
        <v>85804.429999999964</v>
      </c>
      <c r="E40" s="26">
        <v>229961.75</v>
      </c>
      <c r="F40" s="26">
        <v>233293.19000000015</v>
      </c>
      <c r="G40" s="26">
        <v>149139.44999999995</v>
      </c>
      <c r="H40" s="26">
        <v>169639.46999999994</v>
      </c>
      <c r="I40" s="26">
        <v>161502.75000000003</v>
      </c>
      <c r="J40" s="26">
        <v>201567.8</v>
      </c>
      <c r="K40" s="26">
        <v>231272.66000000015</v>
      </c>
      <c r="L40" s="26">
        <v>249366.14000000007</v>
      </c>
      <c r="M40" s="26">
        <v>245043.78000000009</v>
      </c>
      <c r="N40" s="26">
        <v>297016.51000000018</v>
      </c>
      <c r="O40" s="26">
        <v>191789.1699999999</v>
      </c>
      <c r="P40" s="26">
        <v>177960.38999999987</v>
      </c>
      <c r="Q40" s="27">
        <f t="shared" si="17"/>
        <v>-7.2104071361276736E-2</v>
      </c>
      <c r="S40" s="123" t="s">
        <v>12</v>
      </c>
      <c r="T40" s="25">
        <v>8577.6339999999964</v>
      </c>
      <c r="U40" s="26">
        <v>10729.738000000001</v>
      </c>
      <c r="V40" s="26">
        <v>8400.3320000000022</v>
      </c>
      <c r="W40" s="26">
        <v>14080.129999999997</v>
      </c>
      <c r="X40" s="26">
        <v>13582.820000000003</v>
      </c>
      <c r="Y40" s="26">
        <v>9345.7980000000007</v>
      </c>
      <c r="Z40" s="26">
        <v>11478.792000000003</v>
      </c>
      <c r="AA40" s="26">
        <v>14722.865999999998</v>
      </c>
      <c r="AB40" s="26">
        <v>13500.736999999999</v>
      </c>
      <c r="AC40" s="26">
        <v>16104.085999999999</v>
      </c>
      <c r="AD40" s="26">
        <v>14131.660999999996</v>
      </c>
      <c r="AE40" s="26">
        <v>17317.553000000004</v>
      </c>
      <c r="AF40" s="26">
        <v>19544.043999999998</v>
      </c>
      <c r="AG40" s="26">
        <v>13271.178999999998</v>
      </c>
      <c r="AH40" s="26">
        <v>13490.310000000005</v>
      </c>
      <c r="AI40" s="27">
        <f t="shared" si="18"/>
        <v>1.6511795975324175E-2</v>
      </c>
      <c r="AK40" s="141">
        <f>(T40/B40)*10</f>
        <v>0.56128924309160388</v>
      </c>
      <c r="AL40" s="142">
        <f>(U40/C40)*10</f>
        <v>0.49567972006947647</v>
      </c>
      <c r="AM40" s="142">
        <f>IF(V40="","",(V40/D40)*10)</f>
        <v>0.9790091257525988</v>
      </c>
      <c r="AN40" s="142">
        <f>IF(W40="","",(W40/E40)*10)</f>
        <v>0.61228139027468687</v>
      </c>
      <c r="AO40" s="142">
        <f>IF(X40="","",(X40/F40)*10)</f>
        <v>0.5822210241113337</v>
      </c>
      <c r="AP40" s="142">
        <f>IF(Y40="","",(Y40/G40)*10)</f>
        <v>0.62664828118918259</v>
      </c>
      <c r="AQ40" s="142">
        <f>IF(Z40="","",(Z40/H40)*10)</f>
        <v>0.67665809142176681</v>
      </c>
      <c r="AR40" s="142">
        <f>IF(AA40="","",(AA40/I40)*10)</f>
        <v>0.91161704676855315</v>
      </c>
      <c r="AS40" s="142">
        <f>IF(AB40="","",(AB40/J40)*10)</f>
        <v>0.66978639445387611</v>
      </c>
      <c r="AT40" s="142">
        <f>IF(AC40="","",(AC40/K40)*10)</f>
        <v>0.69632467581771174</v>
      </c>
      <c r="AU40" s="142">
        <f>IF(AD40="","",(AD40/L40)*10)</f>
        <v>0.56670328216974419</v>
      </c>
      <c r="AV40" s="142">
        <f>IF(AE40="","",(AE40/M40)*10)</f>
        <v>0.70671261274209851</v>
      </c>
      <c r="AW40" s="142">
        <f>IF(AF40="","",(AF40/N40)*10)</f>
        <v>0.65801204114882317</v>
      </c>
      <c r="AX40" s="142">
        <f>IF(AG40="","",(AG40/O40)*10)</f>
        <v>0.69196706988199619</v>
      </c>
      <c r="AY40" s="142">
        <f>IF(AH40="","",(AH40/P40)*10)</f>
        <v>0.75805127197125244</v>
      </c>
      <c r="AZ40" s="27">
        <f t="shared" si="19"/>
        <v>9.5501946502347057E-2</v>
      </c>
      <c r="BB40" s="129"/>
      <c r="BC40" s="129"/>
    </row>
    <row r="41" spans="1:55" ht="20.100000000000001" customHeight="1" thickBot="1">
      <c r="A41" s="203" t="str">
        <f>A19</f>
        <v>jan-dez</v>
      </c>
      <c r="B41" s="148">
        <f>SUM(B29:B40)</f>
        <v>1813519.3599999999</v>
      </c>
      <c r="C41" s="149">
        <f t="shared" ref="C41:P41" si="20">SUM(C29:C40)</f>
        <v>1633514.4599999997</v>
      </c>
      <c r="D41" s="149">
        <f t="shared" si="20"/>
        <v>1293051.3799999997</v>
      </c>
      <c r="E41" s="149">
        <f t="shared" si="20"/>
        <v>1596293.2899999996</v>
      </c>
      <c r="F41" s="149">
        <f t="shared" si="20"/>
        <v>2327610.58</v>
      </c>
      <c r="G41" s="149">
        <f t="shared" si="20"/>
        <v>2158071.8899999997</v>
      </c>
      <c r="H41" s="149">
        <f t="shared" si="20"/>
        <v>1802160.4399999995</v>
      </c>
      <c r="I41" s="149">
        <f t="shared" si="20"/>
        <v>2154377.0199999996</v>
      </c>
      <c r="J41" s="149">
        <f t="shared" si="20"/>
        <v>1975193.6100000003</v>
      </c>
      <c r="K41" s="149">
        <f t="shared" si="20"/>
        <v>2933388.68</v>
      </c>
      <c r="L41" s="149">
        <f t="shared" si="20"/>
        <v>2743339.09</v>
      </c>
      <c r="M41" s="149">
        <f t="shared" si="20"/>
        <v>2968922.790000001</v>
      </c>
      <c r="N41" s="149">
        <f t="shared" si="20"/>
        <v>2968861.1399999992</v>
      </c>
      <c r="O41" s="149">
        <f t="shared" si="20"/>
        <v>2890435.0000000005</v>
      </c>
      <c r="P41" s="172">
        <f t="shared" si="20"/>
        <v>1941164.2600000005</v>
      </c>
      <c r="Q41" s="28">
        <f t="shared" si="17"/>
        <v>-0.32841795093126114</v>
      </c>
      <c r="S41" s="122"/>
      <c r="T41" s="148">
        <f>SUM(T29:T40)</f>
        <v>88593.928999999989</v>
      </c>
      <c r="U41" s="149">
        <f t="shared" ref="U41:AG41" si="21">SUM(U29:U40)</f>
        <v>80744.22</v>
      </c>
      <c r="V41" s="149">
        <f t="shared" si="21"/>
        <v>85348.562999999995</v>
      </c>
      <c r="W41" s="149">
        <f t="shared" si="21"/>
        <v>121368.935</v>
      </c>
      <c r="X41" s="149">
        <f t="shared" si="21"/>
        <v>124143.97100000001</v>
      </c>
      <c r="Y41" s="149">
        <f t="shared" si="21"/>
        <v>115571.70700000001</v>
      </c>
      <c r="Z41" s="149">
        <f t="shared" si="21"/>
        <v>109068.98599999999</v>
      </c>
      <c r="AA41" s="149">
        <f t="shared" si="21"/>
        <v>136178.72600000002</v>
      </c>
      <c r="AB41" s="149">
        <f t="shared" si="21"/>
        <v>153404.38700000002</v>
      </c>
      <c r="AC41" s="149">
        <f t="shared" si="21"/>
        <v>167744.46300000002</v>
      </c>
      <c r="AD41" s="149">
        <f t="shared" si="21"/>
        <v>164346.62299999999</v>
      </c>
      <c r="AE41" s="149">
        <f t="shared" si="21"/>
        <v>170462.87700000001</v>
      </c>
      <c r="AF41" s="149">
        <f t="shared" si="21"/>
        <v>202578.51500000001</v>
      </c>
      <c r="AG41" s="149">
        <f t="shared" si="21"/>
        <v>194885.81700000001</v>
      </c>
      <c r="AH41" s="172">
        <f>SUM(AH29:AH40)</f>
        <v>150247.61100000003</v>
      </c>
      <c r="AI41" s="28">
        <f t="shared" si="18"/>
        <v>-0.22904799685859117</v>
      </c>
      <c r="AK41" s="150">
        <f>(T41/B41)*10</f>
        <v>0.48851934505954209</v>
      </c>
      <c r="AL41" s="151">
        <f>(U41/C41)*10</f>
        <v>0.49429755277464771</v>
      </c>
      <c r="AM41" s="151">
        <f>IF(V41="","",(V41/D41)*10)</f>
        <v>0.66005546508136448</v>
      </c>
      <c r="AN41" s="151">
        <f>IF(W41="","",(W41/E41)*10)</f>
        <v>0.76031726600817851</v>
      </c>
      <c r="AO41" s="151">
        <f>IF(X41="","",(X41/F41)*10)</f>
        <v>0.53335369785095244</v>
      </c>
      <c r="AP41" s="151">
        <f>IF(Y41="","",(Y41/G41)*10)</f>
        <v>0.53553223845568942</v>
      </c>
      <c r="AQ41" s="151">
        <f>IF(Z41="","",(Z41/H41)*10)</f>
        <v>0.60521240828036382</v>
      </c>
      <c r="AR41" s="151">
        <f>IF(AA41="","",(AA41/I41)*10)</f>
        <v>0.63210257413532966</v>
      </c>
      <c r="AS41" s="151">
        <f>IF(AB41="","",(AB41/J41)*10)</f>
        <v>0.77665493763925242</v>
      </c>
      <c r="AT41" s="151">
        <f>IF(AC41="","",(AC41/K41)*10)</f>
        <v>0.5718453341818992</v>
      </c>
      <c r="AU41" s="151">
        <f>IF(AD41="","",(AD41/L41)*10)</f>
        <v>0.59907513292496417</v>
      </c>
      <c r="AV41" s="151">
        <f>IF(AE41="","",(AE41/M41)*10)</f>
        <v>0.57415732593032487</v>
      </c>
      <c r="AW41" s="151">
        <f>IF(AF41="","",(AF41/N41)*10)</f>
        <v>0.68234419006878866</v>
      </c>
      <c r="AX41" s="151">
        <f>IF(AG41="","",(AG41/O41)*10)</f>
        <v>0.67424390100451992</v>
      </c>
      <c r="AY41" s="151">
        <f>IF(AH41="","",(AH41/P41)*10)</f>
        <v>0.77400771328851903</v>
      </c>
      <c r="AZ41" s="28">
        <f t="shared" si="19"/>
        <v>0.14796398178072703</v>
      </c>
      <c r="BB41" s="129"/>
      <c r="BC41" s="129"/>
    </row>
    <row r="42" spans="1:55" ht="20.100000000000001" customHeight="1">
      <c r="A42" s="156" t="s">
        <v>14</v>
      </c>
      <c r="B42" s="25">
        <f>SUM(B29:B31)</f>
        <v>383486.16999999993</v>
      </c>
      <c r="C42" s="26">
        <f>SUM(C29:C31)</f>
        <v>359736.73</v>
      </c>
      <c r="D42" s="26">
        <f>SUM(D29:D31)</f>
        <v>337710.40999999992</v>
      </c>
      <c r="E42" s="26">
        <f t="shared" ref="E42:P42" si="22">SUM(E29:E31)</f>
        <v>269354.83</v>
      </c>
      <c r="F42" s="26">
        <f t="shared" si="22"/>
        <v>518885.16000000003</v>
      </c>
      <c r="G42" s="26">
        <f t="shared" si="22"/>
        <v>534367.81999999983</v>
      </c>
      <c r="H42" s="26">
        <f t="shared" si="22"/>
        <v>446495.15</v>
      </c>
      <c r="I42" s="26">
        <f t="shared" si="22"/>
        <v>530104.43999999994</v>
      </c>
      <c r="J42" s="26">
        <f t="shared" si="22"/>
        <v>340089.82</v>
      </c>
      <c r="K42" s="26">
        <f t="shared" si="22"/>
        <v>649570.5</v>
      </c>
      <c r="L42" s="26">
        <f t="shared" si="22"/>
        <v>640253.84</v>
      </c>
      <c r="M42" s="26">
        <f t="shared" si="22"/>
        <v>817451.96000000066</v>
      </c>
      <c r="N42" s="26">
        <f t="shared" si="22"/>
        <v>652011.13999999966</v>
      </c>
      <c r="O42" s="26">
        <f t="shared" si="22"/>
        <v>772926.80999999994</v>
      </c>
      <c r="P42" s="26">
        <f t="shared" si="22"/>
        <v>460298.73999999993</v>
      </c>
      <c r="Q42" s="27">
        <f t="shared" si="17"/>
        <v>-0.40447305741665246</v>
      </c>
      <c r="S42" s="124" t="s">
        <v>14</v>
      </c>
      <c r="T42" s="25">
        <f>SUM(T29:T31)</f>
        <v>17209.863000000001</v>
      </c>
      <c r="U42" s="26">
        <f>SUM(U29:U31)</f>
        <v>15796.161</v>
      </c>
      <c r="V42" s="26">
        <f>SUM(V29:V31)</f>
        <v>16995.894999999997</v>
      </c>
      <c r="W42" s="26">
        <f t="shared" ref="W42:AH42" si="23">SUM(W29:W31)</f>
        <v>22740.453000000001</v>
      </c>
      <c r="X42" s="26">
        <f t="shared" si="23"/>
        <v>26284.577999999994</v>
      </c>
      <c r="Y42" s="26">
        <f t="shared" si="23"/>
        <v>26114.18</v>
      </c>
      <c r="Z42" s="26">
        <f t="shared" si="23"/>
        <v>24267.392</v>
      </c>
      <c r="AA42" s="26">
        <f t="shared" si="23"/>
        <v>28921.351000000002</v>
      </c>
      <c r="AB42" s="26">
        <f t="shared" si="23"/>
        <v>27891.383000000002</v>
      </c>
      <c r="AC42" s="26">
        <f t="shared" si="23"/>
        <v>37417.438999999998</v>
      </c>
      <c r="AD42" s="26">
        <f t="shared" si="23"/>
        <v>39515.076000000001</v>
      </c>
      <c r="AE42" s="26">
        <f t="shared" si="23"/>
        <v>41893.952999999994</v>
      </c>
      <c r="AF42" s="26">
        <f t="shared" si="23"/>
        <v>42491.516000000003</v>
      </c>
      <c r="AG42" s="26">
        <f t="shared" si="23"/>
        <v>50518.161000000007</v>
      </c>
      <c r="AH42" s="26">
        <f t="shared" si="23"/>
        <v>33193.36200000003</v>
      </c>
      <c r="AI42" s="27">
        <f t="shared" si="18"/>
        <v>-0.34294199664156372</v>
      </c>
      <c r="AK42" s="155">
        <f>(T42/B42)*10</f>
        <v>0.44877401967325198</v>
      </c>
      <c r="AL42" s="152">
        <f>(U42/C42)*10</f>
        <v>0.43910336873301764</v>
      </c>
      <c r="AM42" s="152">
        <f>(V42/D42)*10</f>
        <v>0.50326831796508742</v>
      </c>
      <c r="AN42" s="152">
        <f>(W42/E42)*10</f>
        <v>0.84425636622146327</v>
      </c>
      <c r="AO42" s="152">
        <f>(X42/F42)*10</f>
        <v>0.50655867668290977</v>
      </c>
      <c r="AP42" s="152">
        <f>(Y42/G42)*10</f>
        <v>0.48869297556129054</v>
      </c>
      <c r="AQ42" s="152">
        <f>(Z42/H42)*10</f>
        <v>0.54350852411274786</v>
      </c>
      <c r="AR42" s="152">
        <f>(AA42/I42)*10</f>
        <v>0.54557835810618771</v>
      </c>
      <c r="AS42" s="152">
        <f>(AB42/J42)*10</f>
        <v>0.8201181382024314</v>
      </c>
      <c r="AT42" s="152">
        <f>(AC42/K42)*10</f>
        <v>0.57603353292675696</v>
      </c>
      <c r="AU42" s="152">
        <f>(AD42/L42)*10</f>
        <v>0.61717827416700854</v>
      </c>
      <c r="AV42" s="152">
        <f>(AE42/M42)*10</f>
        <v>0.51249437336965908</v>
      </c>
      <c r="AW42" s="152">
        <f>(AF42/N42)*10</f>
        <v>0.65169923323702761</v>
      </c>
      <c r="AX42" s="152">
        <f>(AG42/O42)*10</f>
        <v>0.65359566192302232</v>
      </c>
      <c r="AY42" s="152">
        <f>(AH42/P42)*10</f>
        <v>0.72112650145425206</v>
      </c>
      <c r="AZ42" s="27">
        <f t="shared" si="19"/>
        <v>0.10332204368146988</v>
      </c>
      <c r="BB42" s="129"/>
      <c r="BC42" s="129"/>
    </row>
    <row r="43" spans="1:55" ht="20.100000000000001" customHeight="1">
      <c r="A43" s="156" t="s">
        <v>15</v>
      </c>
      <c r="B43" s="25">
        <f>SUM(B32:B34)</f>
        <v>448543.28</v>
      </c>
      <c r="C43" s="26">
        <f>SUM(C32:C34)</f>
        <v>360372.79999999993</v>
      </c>
      <c r="D43" s="26">
        <f>SUM(D32:D34)</f>
        <v>357222.51</v>
      </c>
      <c r="E43" s="26">
        <f t="shared" ref="E43:P43" si="24">SUM(E32:E34)</f>
        <v>409796.7099999999</v>
      </c>
      <c r="F43" s="26">
        <f t="shared" si="24"/>
        <v>510240.19999999995</v>
      </c>
      <c r="G43" s="26">
        <f t="shared" si="24"/>
        <v>581930.29000000015</v>
      </c>
      <c r="H43" s="26">
        <f t="shared" si="24"/>
        <v>437395.03</v>
      </c>
      <c r="I43" s="26">
        <f t="shared" si="24"/>
        <v>651460.00999999989</v>
      </c>
      <c r="J43" s="26">
        <f t="shared" si="24"/>
        <v>432659.41000000003</v>
      </c>
      <c r="K43" s="26">
        <f t="shared" si="24"/>
        <v>721335.31</v>
      </c>
      <c r="L43" s="26">
        <f t="shared" si="24"/>
        <v>641165.57999999984</v>
      </c>
      <c r="M43" s="26">
        <f t="shared" si="24"/>
        <v>786805.54999999993</v>
      </c>
      <c r="N43" s="26">
        <f t="shared" si="24"/>
        <v>732307.73</v>
      </c>
      <c r="O43" s="26">
        <f t="shared" si="24"/>
        <v>856045.70000000054</v>
      </c>
      <c r="P43" s="26">
        <f t="shared" si="24"/>
        <v>486348.98000000051</v>
      </c>
      <c r="Q43" s="27">
        <f t="shared" si="17"/>
        <v>-0.43186563521083021</v>
      </c>
      <c r="S43" s="122" t="s">
        <v>15</v>
      </c>
      <c r="T43" s="25">
        <f>SUM(T32:T34)</f>
        <v>20649.732000000004</v>
      </c>
      <c r="U43" s="26">
        <f>SUM(U32:U34)</f>
        <v>16807.051000000003</v>
      </c>
      <c r="V43" s="26">
        <f>SUM(V32:V34)</f>
        <v>19988.995000000003</v>
      </c>
      <c r="W43" s="26">
        <f t="shared" ref="W43:AH43" si="25">SUM(W32:W34)</f>
        <v>32307.84499999999</v>
      </c>
      <c r="X43" s="26">
        <f t="shared" si="25"/>
        <v>26348.47</v>
      </c>
      <c r="Y43" s="26">
        <f t="shared" si="25"/>
        <v>29735.684000000008</v>
      </c>
      <c r="Z43" s="26">
        <f t="shared" si="25"/>
        <v>25013.658999999996</v>
      </c>
      <c r="AA43" s="26">
        <f t="shared" si="25"/>
        <v>35963.210000000006</v>
      </c>
      <c r="AB43" s="26">
        <f t="shared" si="25"/>
        <v>36186.675000000003</v>
      </c>
      <c r="AC43" s="26">
        <f t="shared" si="25"/>
        <v>38844.275000000009</v>
      </c>
      <c r="AD43" s="26">
        <f t="shared" si="25"/>
        <v>36822.900999999991</v>
      </c>
      <c r="AE43" s="26">
        <f t="shared" si="25"/>
        <v>41213.95199999999</v>
      </c>
      <c r="AF43" s="26">
        <f t="shared" si="25"/>
        <v>49875.743999999999</v>
      </c>
      <c r="AG43" s="26">
        <f t="shared" si="25"/>
        <v>54535.866999999984</v>
      </c>
      <c r="AH43" s="26">
        <f t="shared" si="25"/>
        <v>37781.034000000007</v>
      </c>
      <c r="AI43" s="27">
        <f t="shared" si="18"/>
        <v>-0.30722593994884106</v>
      </c>
      <c r="AK43" s="141">
        <f>(T43/B43)*10</f>
        <v>0.46037323310250017</v>
      </c>
      <c r="AL43" s="142">
        <f>(U43/C43)*10</f>
        <v>0.46637956582738782</v>
      </c>
      <c r="AM43" s="142">
        <f>(V43/D43)*10</f>
        <v>0.55956706087754671</v>
      </c>
      <c r="AN43" s="142">
        <f>(W43/E43)*10</f>
        <v>0.78838712492347729</v>
      </c>
      <c r="AO43" s="142">
        <f>(X43/F43)*10</f>
        <v>0.51639345547450011</v>
      </c>
      <c r="AP43" s="142">
        <f>(Y43/G43)*10</f>
        <v>0.51098360939417675</v>
      </c>
      <c r="AQ43" s="142">
        <f>(Z43/H43)*10</f>
        <v>0.57187798864564132</v>
      </c>
      <c r="AR43" s="142">
        <f>(AA43/I43)*10</f>
        <v>0.55204017818376927</v>
      </c>
      <c r="AS43" s="142">
        <f>(AB43/J43)*10</f>
        <v>0.83637785666097031</v>
      </c>
      <c r="AT43" s="142">
        <f>(AC43/K43)*10</f>
        <v>0.53850510936446472</v>
      </c>
      <c r="AU43" s="142">
        <f>(AD43/L43)*10</f>
        <v>0.57431188055977678</v>
      </c>
      <c r="AV43" s="142">
        <f>(AE43/M43)*10</f>
        <v>0.5238136919598495</v>
      </c>
      <c r="AW43" s="142">
        <f>(AF43/N43)*10</f>
        <v>0.68107630107905592</v>
      </c>
      <c r="AX43" s="142">
        <f>(AG43/O43)*10</f>
        <v>0.63706723834954082</v>
      </c>
      <c r="AY43" s="142">
        <f>(AH43/P43)*10</f>
        <v>0.77682971597884232</v>
      </c>
      <c r="AZ43" s="27">
        <f t="shared" si="19"/>
        <v>0.21938418618321379</v>
      </c>
      <c r="BB43" s="129"/>
      <c r="BC43" s="129"/>
    </row>
    <row r="44" spans="1:55" ht="20.100000000000001" customHeight="1">
      <c r="A44" s="156" t="s">
        <v>16</v>
      </c>
      <c r="B44" s="25">
        <f>SUM(B35:B37)</f>
        <v>510343.31999999995</v>
      </c>
      <c r="C44" s="26">
        <f>SUM(C35:C37)</f>
        <v>488016.22999999986</v>
      </c>
      <c r="D44" s="26">
        <f>SUM(D35:D37)</f>
        <v>317431.6399999999</v>
      </c>
      <c r="E44" s="26">
        <f t="shared" ref="E44:P44" si="26">SUM(E35:E37)</f>
        <v>430814.19999999995</v>
      </c>
      <c r="F44" s="26">
        <f t="shared" si="26"/>
        <v>682291.91</v>
      </c>
      <c r="G44" s="26">
        <f t="shared" si="26"/>
        <v>625733.66999999993</v>
      </c>
      <c r="H44" s="26">
        <f t="shared" si="26"/>
        <v>458250.33999999968</v>
      </c>
      <c r="I44" s="26">
        <f t="shared" si="26"/>
        <v>516089.50999999983</v>
      </c>
      <c r="J44" s="26">
        <f t="shared" si="26"/>
        <v>514049.36</v>
      </c>
      <c r="K44" s="26">
        <f t="shared" si="26"/>
        <v>823163.40000000037</v>
      </c>
      <c r="L44" s="26">
        <f t="shared" si="26"/>
        <v>765619.61999999988</v>
      </c>
      <c r="M44" s="26">
        <f t="shared" si="26"/>
        <v>683593.1599999998</v>
      </c>
      <c r="N44" s="26">
        <f t="shared" si="26"/>
        <v>751874.42999999959</v>
      </c>
      <c r="O44" s="26">
        <f t="shared" si="26"/>
        <v>716018.47000000044</v>
      </c>
      <c r="P44" s="26">
        <f t="shared" si="26"/>
        <v>483669.69999999995</v>
      </c>
      <c r="Q44" s="27">
        <f t="shared" si="17"/>
        <v>-0.32450108444828296</v>
      </c>
      <c r="S44" s="122" t="s">
        <v>16</v>
      </c>
      <c r="T44" s="25">
        <f>SUM(T35:T37)</f>
        <v>24758.867999999999</v>
      </c>
      <c r="U44" s="26">
        <f>SUM(U35:U37)</f>
        <v>23547.119999999995</v>
      </c>
      <c r="V44" s="26">
        <f>SUM(V35:V37)</f>
        <v>22716.569999999996</v>
      </c>
      <c r="W44" s="26">
        <f t="shared" ref="W44:AH44" si="27">SUM(W35:W37)</f>
        <v>32207.47700000001</v>
      </c>
      <c r="X44" s="26">
        <f t="shared" si="27"/>
        <v>33482.723000000005</v>
      </c>
      <c r="Y44" s="26">
        <f t="shared" si="27"/>
        <v>31539.239999999998</v>
      </c>
      <c r="Z44" s="26">
        <f t="shared" si="27"/>
        <v>26992.701000000008</v>
      </c>
      <c r="AA44" s="26">
        <f t="shared" si="27"/>
        <v>32400.945000000014</v>
      </c>
      <c r="AB44" s="26">
        <f t="shared" si="27"/>
        <v>41484.690999999999</v>
      </c>
      <c r="AC44" s="26">
        <f t="shared" si="27"/>
        <v>42323.071000000004</v>
      </c>
      <c r="AD44" s="26">
        <f t="shared" si="27"/>
        <v>45119.482000000004</v>
      </c>
      <c r="AE44" s="26">
        <f t="shared" si="27"/>
        <v>40657.845000000001</v>
      </c>
      <c r="AF44" s="26">
        <f t="shared" si="27"/>
        <v>52315.772999999994</v>
      </c>
      <c r="AG44" s="26">
        <f t="shared" si="27"/>
        <v>48936.794000000002</v>
      </c>
      <c r="AH44" s="26">
        <f t="shared" si="27"/>
        <v>38625.984000000011</v>
      </c>
      <c r="AI44" s="27">
        <f t="shared" si="18"/>
        <v>-0.21069647513075723</v>
      </c>
      <c r="AK44" s="141">
        <f>(T44/B44)*10</f>
        <v>0.48514141421504259</v>
      </c>
      <c r="AL44" s="142">
        <f>(U44/C44)*10</f>
        <v>0.48250690351015585</v>
      </c>
      <c r="AM44" s="142">
        <f>(V44/D44)*10</f>
        <v>0.71563660131674345</v>
      </c>
      <c r="AN44" s="142">
        <f>(W44/E44)*10</f>
        <v>0.74759552958096576</v>
      </c>
      <c r="AO44" s="142">
        <f>(X44/F44)*10</f>
        <v>0.49073897124179594</v>
      </c>
      <c r="AP44" s="142">
        <f>(Y44/G44)*10</f>
        <v>0.50403616605767754</v>
      </c>
      <c r="AQ44" s="142">
        <f>(Z44/H44)*10</f>
        <v>0.58903831909868365</v>
      </c>
      <c r="AR44" s="142">
        <f>(AA44/I44)*10</f>
        <v>0.62781638402222173</v>
      </c>
      <c r="AS44" s="142">
        <f>(AB44/J44)*10</f>
        <v>0.80701765682579585</v>
      </c>
      <c r="AT44" s="142">
        <f>(AC44/K44)*10</f>
        <v>0.5141515159687613</v>
      </c>
      <c r="AU44" s="142">
        <f>(AD44/L44)*10</f>
        <v>0.58931982437963137</v>
      </c>
      <c r="AV44" s="142">
        <f>(AE44/M44)*10</f>
        <v>0.59476670304893065</v>
      </c>
      <c r="AW44" s="142">
        <f>(AF44/N44)*10</f>
        <v>0.69580465716861817</v>
      </c>
      <c r="AX44" s="142">
        <f>(AG44/O44)*10</f>
        <v>0.68345714601468266</v>
      </c>
      <c r="AY44" s="142">
        <f>(AH44/P44)*10</f>
        <v>0.79860251737911248</v>
      </c>
      <c r="AZ44" s="27">
        <f t="shared" si="19"/>
        <v>0.16847489566223098</v>
      </c>
      <c r="BB44" s="129"/>
      <c r="BC44" s="129"/>
    </row>
    <row r="45" spans="1:55" ht="20.100000000000001" customHeight="1" thickBot="1">
      <c r="A45" s="158" t="s">
        <v>17</v>
      </c>
      <c r="B45" s="29">
        <f>SUM(B38:B40)</f>
        <v>471146.59</v>
      </c>
      <c r="C45" s="30">
        <f>SUM(C38:C40)</f>
        <v>425388.7</v>
      </c>
      <c r="D45" s="30">
        <f>IF(D40="","",SUM(D38:D40))</f>
        <v>280686.82</v>
      </c>
      <c r="E45" s="30">
        <f t="shared" ref="E45:P45" si="28">IF(E40="","",SUM(E38:E40))</f>
        <v>486327.5499999997</v>
      </c>
      <c r="F45" s="30">
        <f t="shared" si="28"/>
        <v>616193.31000000029</v>
      </c>
      <c r="G45" s="30">
        <f t="shared" si="28"/>
        <v>416040.10999999987</v>
      </c>
      <c r="H45" s="30">
        <f t="shared" si="28"/>
        <v>460019.91999999993</v>
      </c>
      <c r="I45" s="30">
        <f t="shared" si="28"/>
        <v>456723.05999999982</v>
      </c>
      <c r="J45" s="30">
        <f t="shared" si="28"/>
        <v>688395.02</v>
      </c>
      <c r="K45" s="30">
        <f t="shared" si="28"/>
        <v>739319.47000000044</v>
      </c>
      <c r="L45" s="30">
        <f t="shared" si="28"/>
        <v>696300.05</v>
      </c>
      <c r="M45" s="30">
        <f t="shared" si="28"/>
        <v>681072.12000000011</v>
      </c>
      <c r="N45" s="30">
        <f t="shared" si="28"/>
        <v>832667.84000000032</v>
      </c>
      <c r="O45" s="30">
        <f t="shared" si="28"/>
        <v>545444.01999999967</v>
      </c>
      <c r="P45" s="30">
        <f t="shared" si="28"/>
        <v>510846.83999999985</v>
      </c>
      <c r="Q45" s="31">
        <f t="shared" si="17"/>
        <v>-6.342938730907681E-2</v>
      </c>
      <c r="S45" s="123" t="s">
        <v>17</v>
      </c>
      <c r="T45" s="29">
        <f>SUM(T38:T40)</f>
        <v>25975.465999999993</v>
      </c>
      <c r="U45" s="30">
        <f>SUM(U38:U40)</f>
        <v>24593.887999999999</v>
      </c>
      <c r="V45" s="30">
        <f>IF(V40="","",SUM(V38:V40))</f>
        <v>25647.103000000003</v>
      </c>
      <c r="W45" s="30">
        <f t="shared" ref="W45:AH45" si="29">IF(W40="","",SUM(W38:W40))</f>
        <v>34113.160000000003</v>
      </c>
      <c r="X45" s="30">
        <f t="shared" si="29"/>
        <v>38028.200000000004</v>
      </c>
      <c r="Y45" s="30">
        <f t="shared" si="29"/>
        <v>28182.603000000003</v>
      </c>
      <c r="Z45" s="30">
        <f t="shared" si="29"/>
        <v>32795.233999999997</v>
      </c>
      <c r="AA45" s="30">
        <f t="shared" si="29"/>
        <v>38893.22</v>
      </c>
      <c r="AB45" s="30">
        <f t="shared" si="29"/>
        <v>47841.637999999999</v>
      </c>
      <c r="AC45" s="30">
        <f t="shared" si="29"/>
        <v>49159.677999999985</v>
      </c>
      <c r="AD45" s="30">
        <f t="shared" si="29"/>
        <v>42889.164000000004</v>
      </c>
      <c r="AE45" s="30">
        <f t="shared" si="29"/>
        <v>46697.127000000022</v>
      </c>
      <c r="AF45" s="30">
        <f t="shared" si="29"/>
        <v>57895.481999999989</v>
      </c>
      <c r="AG45" s="30">
        <f t="shared" si="29"/>
        <v>40894.995000000003</v>
      </c>
      <c r="AH45" s="30">
        <f t="shared" si="29"/>
        <v>40647.231</v>
      </c>
      <c r="AI45" s="31">
        <f t="shared" si="18"/>
        <v>-6.0585409045777567E-3</v>
      </c>
      <c r="AK45" s="144">
        <f>(T45/B45)*10</f>
        <v>0.5513245039086454</v>
      </c>
      <c r="AL45" s="145">
        <f>(U45/C45)*10</f>
        <v>0.5781509475921669</v>
      </c>
      <c r="AM45" s="145">
        <f>IF(V40="","",(V45/D45)*10)</f>
        <v>0.91372665805968378</v>
      </c>
      <c r="AN45" s="145">
        <f>IF(W40="","",(W45/E45)*10)</f>
        <v>0.70144411929778661</v>
      </c>
      <c r="AO45" s="145">
        <f>IF(X40="","",(X45/F45)*10)</f>
        <v>0.61714723907015456</v>
      </c>
      <c r="AP45" s="145">
        <f>IF(Y40="","",(Y45/G45)*10)</f>
        <v>0.67740110442716717</v>
      </c>
      <c r="AQ45" s="145">
        <f>IF(Z40="","",(Z45/H45)*10)</f>
        <v>0.7129089975060211</v>
      </c>
      <c r="AR45" s="145">
        <f>IF(AA40="","",(AA45/I45)*10)</f>
        <v>0.85157119064669118</v>
      </c>
      <c r="AS45" s="145">
        <f>IF(AB40="","",(AB45/J45)*10)</f>
        <v>0.69497362139545982</v>
      </c>
      <c r="AT45" s="145">
        <f>IF(AC40="","",(AC45/K45)*10)</f>
        <v>0.6649314673127702</v>
      </c>
      <c r="AU45" s="145">
        <f>IF(AD40="","",(AD45/L45)*10)</f>
        <v>0.61595807726855689</v>
      </c>
      <c r="AV45" s="145">
        <f>IF(AE40="","",(AE45/M45)*10)</f>
        <v>0.68564144132048765</v>
      </c>
      <c r="AW45" s="145">
        <f>IF(AF40="","",(AF45/N45)*10)</f>
        <v>0.69530104585280927</v>
      </c>
      <c r="AX45" s="145">
        <f>IF(AG40="","",(AG45/O45)*10)</f>
        <v>0.74975604279243968</v>
      </c>
      <c r="AY45" s="145">
        <f>IF(AH40="","",(AH45/P45)*10)</f>
        <v>0.79568332066025915</v>
      </c>
      <c r="AZ45" s="31">
        <f t="shared" si="19"/>
        <v>6.1256295710221904E-2</v>
      </c>
      <c r="BB45" s="129"/>
      <c r="BC45" s="129"/>
    </row>
    <row r="46" spans="1:55"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BB46" s="129"/>
      <c r="BC46" s="129"/>
    </row>
    <row r="47" spans="1:55" ht="15.75" thickBot="1">
      <c r="Q47" s="205" t="s">
        <v>18</v>
      </c>
      <c r="AI47" s="195">
        <v>1000</v>
      </c>
      <c r="AZ47" s="195" t="s">
        <v>51</v>
      </c>
      <c r="BB47" s="129"/>
      <c r="BC47" s="129"/>
    </row>
    <row r="48" spans="1:55" ht="20.100000000000001" customHeight="1">
      <c r="A48" s="495" t="s">
        <v>28</v>
      </c>
      <c r="B48" s="497" t="s">
        <v>0</v>
      </c>
      <c r="C48" s="492"/>
      <c r="D48" s="492"/>
      <c r="E48" s="492"/>
      <c r="F48" s="492"/>
      <c r="G48" s="492"/>
      <c r="H48" s="492"/>
      <c r="I48" s="492"/>
      <c r="J48" s="492"/>
      <c r="K48" s="492"/>
      <c r="L48" s="492"/>
      <c r="M48" s="492"/>
      <c r="N48" s="492"/>
      <c r="O48" s="492"/>
      <c r="P48" s="492"/>
      <c r="Q48" s="500" t="str">
        <f>Q26</f>
        <v>D       2024/2023</v>
      </c>
      <c r="S48" s="498" t="s">
        <v>20</v>
      </c>
      <c r="T48" s="491" t="s">
        <v>0</v>
      </c>
      <c r="U48" s="492"/>
      <c r="V48" s="492"/>
      <c r="W48" s="492"/>
      <c r="X48" s="492"/>
      <c r="Y48" s="492"/>
      <c r="Z48" s="492"/>
      <c r="AA48" s="492"/>
      <c r="AB48" s="492"/>
      <c r="AC48" s="492"/>
      <c r="AD48" s="492"/>
      <c r="AE48" s="492"/>
      <c r="AF48" s="492"/>
      <c r="AG48" s="492"/>
      <c r="AH48" s="492"/>
      <c r="AI48" s="500" t="str">
        <f>Q48</f>
        <v>D       2024/2023</v>
      </c>
      <c r="AK48" s="491" t="s">
        <v>0</v>
      </c>
      <c r="AL48" s="492"/>
      <c r="AM48" s="492"/>
      <c r="AN48" s="492"/>
      <c r="AO48" s="492"/>
      <c r="AP48" s="492"/>
      <c r="AQ48" s="492"/>
      <c r="AR48" s="492"/>
      <c r="AS48" s="492"/>
      <c r="AT48" s="492"/>
      <c r="AU48" s="492"/>
      <c r="AV48" s="492"/>
      <c r="AW48" s="492"/>
      <c r="AX48" s="492"/>
      <c r="AY48" s="492"/>
      <c r="AZ48" s="500" t="str">
        <f>AI48</f>
        <v>D       2024/2023</v>
      </c>
      <c r="BB48" s="129"/>
      <c r="BC48" s="129"/>
    </row>
    <row r="49" spans="1:55" ht="20.100000000000001" customHeight="1" thickBot="1">
      <c r="A49" s="496"/>
      <c r="B49" s="130">
        <v>2010</v>
      </c>
      <c r="C49" s="20">
        <v>2011</v>
      </c>
      <c r="D49" s="20">
        <v>2012</v>
      </c>
      <c r="E49" s="20">
        <v>2013</v>
      </c>
      <c r="F49" s="20">
        <v>2014</v>
      </c>
      <c r="G49" s="20">
        <v>2015</v>
      </c>
      <c r="H49" s="20">
        <v>2016</v>
      </c>
      <c r="I49" s="20">
        <v>2017</v>
      </c>
      <c r="J49" s="20">
        <v>2018</v>
      </c>
      <c r="K49" s="20">
        <v>2019</v>
      </c>
      <c r="L49" s="20">
        <v>2020</v>
      </c>
      <c r="M49" s="20">
        <v>2021</v>
      </c>
      <c r="N49" s="20">
        <v>2022</v>
      </c>
      <c r="O49" s="20">
        <v>2023</v>
      </c>
      <c r="P49" s="20">
        <v>2024</v>
      </c>
      <c r="Q49" s="501"/>
      <c r="S49" s="499"/>
      <c r="T49" s="134">
        <v>2010</v>
      </c>
      <c r="U49" s="20">
        <v>2011</v>
      </c>
      <c r="V49" s="20">
        <v>2012</v>
      </c>
      <c r="W49" s="20">
        <v>2013</v>
      </c>
      <c r="X49" s="20">
        <v>2014</v>
      </c>
      <c r="Y49" s="20">
        <v>2015</v>
      </c>
      <c r="Z49" s="20">
        <v>2016</v>
      </c>
      <c r="AA49" s="20">
        <v>2017</v>
      </c>
      <c r="AB49" s="20">
        <v>2018</v>
      </c>
      <c r="AC49" s="20">
        <v>2019</v>
      </c>
      <c r="AD49" s="20">
        <v>2020</v>
      </c>
      <c r="AE49" s="20">
        <v>2021</v>
      </c>
      <c r="AF49" s="20">
        <v>2022</v>
      </c>
      <c r="AG49" s="20">
        <v>2023</v>
      </c>
      <c r="AH49" s="20">
        <v>2024</v>
      </c>
      <c r="AI49" s="501"/>
      <c r="AK49" s="134">
        <v>2010</v>
      </c>
      <c r="AL49" s="20">
        <v>2011</v>
      </c>
      <c r="AM49" s="20">
        <v>2012</v>
      </c>
      <c r="AN49" s="20">
        <v>2013</v>
      </c>
      <c r="AO49" s="20">
        <v>2014</v>
      </c>
      <c r="AP49" s="20">
        <v>2015</v>
      </c>
      <c r="AQ49" s="20">
        <v>2016</v>
      </c>
      <c r="AR49" s="20">
        <v>2017</v>
      </c>
      <c r="AS49" s="170">
        <v>2018</v>
      </c>
      <c r="AT49" s="20">
        <v>2019</v>
      </c>
      <c r="AU49" s="20">
        <v>2020</v>
      </c>
      <c r="AV49" s="20">
        <v>2021</v>
      </c>
      <c r="AW49" s="20">
        <v>2022</v>
      </c>
      <c r="AX49" s="22">
        <v>2023</v>
      </c>
      <c r="AY49" s="20">
        <v>2024</v>
      </c>
      <c r="AZ49" s="501"/>
      <c r="BB49" s="129"/>
      <c r="BC49" s="129"/>
    </row>
    <row r="50" spans="1:55" ht="3" customHeight="1" thickBot="1">
      <c r="A50" s="197" t="s">
        <v>62</v>
      </c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200"/>
      <c r="S50" s="197"/>
      <c r="T50" s="199">
        <v>2010</v>
      </c>
      <c r="U50" s="199">
        <v>2011</v>
      </c>
      <c r="V50" s="199">
        <v>2012</v>
      </c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200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8"/>
      <c r="BB50" s="129"/>
      <c r="BC50" s="129"/>
    </row>
    <row r="51" spans="1:55" ht="20.100000000000001" customHeight="1">
      <c r="A51" s="153" t="s">
        <v>1</v>
      </c>
      <c r="B51" s="131">
        <v>95.28</v>
      </c>
      <c r="C51" s="23">
        <v>512.16999999999996</v>
      </c>
      <c r="D51" s="23">
        <v>329.39</v>
      </c>
      <c r="E51" s="23">
        <v>1097.1199999999999</v>
      </c>
      <c r="F51" s="23">
        <v>359.98</v>
      </c>
      <c r="G51" s="23">
        <v>186.74000000000004</v>
      </c>
      <c r="H51" s="23">
        <v>103.10999999999999</v>
      </c>
      <c r="I51" s="23">
        <v>197.02</v>
      </c>
      <c r="J51" s="23">
        <v>149.85</v>
      </c>
      <c r="K51" s="23">
        <v>70.15000000000002</v>
      </c>
      <c r="L51" s="23">
        <v>335.65</v>
      </c>
      <c r="M51" s="23">
        <v>46</v>
      </c>
      <c r="N51" s="23">
        <v>160.4800000000001</v>
      </c>
      <c r="O51" s="23">
        <v>206.79000000000011</v>
      </c>
      <c r="P51" s="23">
        <v>203.97000000000003</v>
      </c>
      <c r="Q51" s="24">
        <f>(P51-O51)/O51</f>
        <v>-1.3637023066879816E-2</v>
      </c>
      <c r="S51" s="122" t="s">
        <v>1</v>
      </c>
      <c r="T51" s="131">
        <v>29.815000000000005</v>
      </c>
      <c r="U51" s="23">
        <v>149.20400000000001</v>
      </c>
      <c r="V51" s="23">
        <v>122.17799999999998</v>
      </c>
      <c r="W51" s="23">
        <v>109.56100000000001</v>
      </c>
      <c r="X51" s="23">
        <v>97.120999999999995</v>
      </c>
      <c r="Y51" s="23">
        <v>99.907999999999987</v>
      </c>
      <c r="Z51" s="23">
        <v>68.53</v>
      </c>
      <c r="AA51" s="23">
        <v>118.282</v>
      </c>
      <c r="AB51" s="23">
        <v>104.797</v>
      </c>
      <c r="AC51" s="23">
        <v>234.49399999999994</v>
      </c>
      <c r="AD51" s="23">
        <v>210.21299999999997</v>
      </c>
      <c r="AE51" s="23">
        <v>40.800000000000004</v>
      </c>
      <c r="AF51" s="23">
        <v>115.21899999999997</v>
      </c>
      <c r="AG51" s="23">
        <v>180.49199999999996</v>
      </c>
      <c r="AH51" s="23">
        <v>257.7999999999999</v>
      </c>
      <c r="AI51" s="24">
        <f>(AH51-AG51)/AG51</f>
        <v>0.42831815260510137</v>
      </c>
      <c r="AK51" s="155">
        <f>(T51/B51)*10</f>
        <v>3.1291981528127626</v>
      </c>
      <c r="AL51" s="152">
        <f>(U51/C51)*10</f>
        <v>2.9131733604076775</v>
      </c>
      <c r="AM51" s="152">
        <f>(V51/D51)*10</f>
        <v>3.7092200734691394</v>
      </c>
      <c r="AN51" s="152">
        <f>(W51/E51)*10</f>
        <v>0.99862366924310941</v>
      </c>
      <c r="AO51" s="152">
        <f>(X51/F51)*10</f>
        <v>2.6979554419689982</v>
      </c>
      <c r="AP51" s="152">
        <f>(Y51/G51)*10</f>
        <v>5.3501124558209252</v>
      </c>
      <c r="AQ51" s="152">
        <f>(Z51/H51)*10</f>
        <v>6.6463000678886637</v>
      </c>
      <c r="AR51" s="152">
        <f>(AA51/I51)*10</f>
        <v>6.0035529387879389</v>
      </c>
      <c r="AS51" s="152">
        <f>(AB51/J51)*10</f>
        <v>6.99346012679346</v>
      </c>
      <c r="AT51" s="152">
        <f>(AC51/K51)*10</f>
        <v>33.427512473271541</v>
      </c>
      <c r="AU51" s="152">
        <f>(AD51/L51)*10</f>
        <v>6.2628631014449567</v>
      </c>
      <c r="AV51" s="152">
        <f>(AE51/M51)*10</f>
        <v>8.8695652173913047</v>
      </c>
      <c r="AW51" s="152">
        <f>(AF51/N51)*10</f>
        <v>7.1796485543369828</v>
      </c>
      <c r="AX51" s="152">
        <f>(AG51/O51)*10</f>
        <v>8.7282750616567473</v>
      </c>
      <c r="AY51" s="152">
        <f>(AH51/P51)*10</f>
        <v>12.639113595136532</v>
      </c>
      <c r="AZ51" s="24">
        <f>(AY51-AX51)/AX51</f>
        <v>0.44806545461199682</v>
      </c>
      <c r="BB51" s="129"/>
      <c r="BC51" s="129"/>
    </row>
    <row r="52" spans="1:55" ht="20.100000000000001" customHeight="1">
      <c r="A52" s="156" t="s">
        <v>2</v>
      </c>
      <c r="B52" s="25">
        <v>321.11</v>
      </c>
      <c r="C52" s="26">
        <v>100.60000000000001</v>
      </c>
      <c r="D52" s="26">
        <v>100.41000000000001</v>
      </c>
      <c r="E52" s="26">
        <v>382.40000000000003</v>
      </c>
      <c r="F52" s="26">
        <v>109.25</v>
      </c>
      <c r="G52" s="26">
        <v>49.88</v>
      </c>
      <c r="H52" s="26">
        <v>109.05999999999999</v>
      </c>
      <c r="I52" s="26">
        <v>459.19</v>
      </c>
      <c r="J52" s="26">
        <v>210.03</v>
      </c>
      <c r="K52" s="26">
        <v>217.20000000000002</v>
      </c>
      <c r="L52" s="26">
        <v>194.14</v>
      </c>
      <c r="M52" s="26">
        <v>91.45</v>
      </c>
      <c r="N52" s="26">
        <v>358.54999999999973</v>
      </c>
      <c r="O52" s="26">
        <v>568.10999999999979</v>
      </c>
      <c r="P52" s="26">
        <v>49.390000000000029</v>
      </c>
      <c r="Q52" s="27">
        <f t="shared" ref="Q52:Q67" si="30">(P52-O52)/O52</f>
        <v>-0.91306261111404485</v>
      </c>
      <c r="S52" s="122" t="s">
        <v>2</v>
      </c>
      <c r="T52" s="25">
        <v>106.98100000000001</v>
      </c>
      <c r="U52" s="26">
        <v>32.087000000000003</v>
      </c>
      <c r="V52" s="26">
        <v>68.099000000000004</v>
      </c>
      <c r="W52" s="26">
        <v>95.572999999999993</v>
      </c>
      <c r="X52" s="26">
        <v>79.214999999999989</v>
      </c>
      <c r="Y52" s="26">
        <v>14.875999999999999</v>
      </c>
      <c r="Z52" s="26">
        <v>102.047</v>
      </c>
      <c r="AA52" s="26">
        <v>223.39400000000003</v>
      </c>
      <c r="AB52" s="26">
        <v>153.98099999999999</v>
      </c>
      <c r="AC52" s="26">
        <v>117.78500000000003</v>
      </c>
      <c r="AD52" s="26">
        <v>729.51499999999999</v>
      </c>
      <c r="AE52" s="26">
        <v>150.46800000000002</v>
      </c>
      <c r="AF52" s="26">
        <v>405.61700000000002</v>
      </c>
      <c r="AG52" s="26">
        <v>458.54100000000022</v>
      </c>
      <c r="AH52" s="26">
        <v>72.683000000000007</v>
      </c>
      <c r="AI52" s="27">
        <f t="shared" ref="AI52:AI67" si="31">(AH52-AG52)/AG52</f>
        <v>-0.84149072820096793</v>
      </c>
      <c r="AK52" s="141">
        <f>(T52/B52)*10</f>
        <v>3.3315997633209804</v>
      </c>
      <c r="AL52" s="142">
        <f>(U52/C52)*10</f>
        <v>3.1895626242544735</v>
      </c>
      <c r="AM52" s="142">
        <f>(V52/D52)*10</f>
        <v>6.7820934169903389</v>
      </c>
      <c r="AN52" s="142">
        <f>(W52/E52)*10</f>
        <v>2.4992939330543926</v>
      </c>
      <c r="AO52" s="142">
        <f>(X52/F52)*10</f>
        <v>7.2508009153318067</v>
      </c>
      <c r="AP52" s="142">
        <f>(Y52/G52)*10</f>
        <v>2.9823576583801121</v>
      </c>
      <c r="AQ52" s="142">
        <f>(Z52/H52)*10</f>
        <v>9.3569594718503577</v>
      </c>
      <c r="AR52" s="142">
        <f>(AA52/I52)*10</f>
        <v>4.8649578605805885</v>
      </c>
      <c r="AS52" s="142">
        <f>(AB52/J52)*10</f>
        <v>7.3313812312526778</v>
      </c>
      <c r="AT52" s="142">
        <f>(AC52/K52)*10</f>
        <v>5.4228821362799273</v>
      </c>
      <c r="AU52" s="142">
        <f>(AD52/L52)*10</f>
        <v>37.576748738024108</v>
      </c>
      <c r="AV52" s="142">
        <f>(AE52/M52)*10</f>
        <v>16.45358119190815</v>
      </c>
      <c r="AW52" s="142">
        <f>(AF52/N52)*10</f>
        <v>11.312703946450993</v>
      </c>
      <c r="AX52" s="142">
        <f>(AG52/O52)*10</f>
        <v>8.0713418176057523</v>
      </c>
      <c r="AY52" s="142">
        <f>(AH52/P52)*10</f>
        <v>14.716136869811695</v>
      </c>
      <c r="AZ52" s="27">
        <f t="shared" ref="AZ52:AZ67" si="32">(AY52-AX52)/AX52</f>
        <v>0.82325779311091374</v>
      </c>
      <c r="BB52" s="129"/>
      <c r="BC52" s="129"/>
    </row>
    <row r="53" spans="1:55" ht="20.100000000000001" customHeight="1">
      <c r="A53" s="156" t="s">
        <v>3</v>
      </c>
      <c r="B53" s="25">
        <v>94.44</v>
      </c>
      <c r="C53" s="26">
        <v>412.02000000000004</v>
      </c>
      <c r="D53" s="26">
        <v>20.839999999999996</v>
      </c>
      <c r="E53" s="26">
        <v>99.119999999999976</v>
      </c>
      <c r="F53" s="26">
        <v>153.96</v>
      </c>
      <c r="G53" s="26">
        <v>19.999999999999996</v>
      </c>
      <c r="H53" s="26">
        <v>65.94</v>
      </c>
      <c r="I53" s="26">
        <v>25.840000000000003</v>
      </c>
      <c r="J53" s="26">
        <v>3.52</v>
      </c>
      <c r="K53" s="26">
        <v>37.489999999999995</v>
      </c>
      <c r="L53" s="26">
        <v>136.80000000000004</v>
      </c>
      <c r="M53" s="26">
        <v>285.66999999999996</v>
      </c>
      <c r="N53" s="26">
        <v>99.779999999999973</v>
      </c>
      <c r="O53" s="26">
        <v>121.94999999999999</v>
      </c>
      <c r="P53" s="26">
        <v>156.97000000000008</v>
      </c>
      <c r="Q53" s="27">
        <f t="shared" si="30"/>
        <v>0.28716687166871752</v>
      </c>
      <c r="S53" s="122" t="s">
        <v>3</v>
      </c>
      <c r="T53" s="25">
        <v>39.945</v>
      </c>
      <c r="U53" s="26">
        <v>210.15600000000001</v>
      </c>
      <c r="V53" s="26">
        <v>21.706999999999997</v>
      </c>
      <c r="W53" s="26">
        <v>27.781999999999996</v>
      </c>
      <c r="X53" s="26">
        <v>90.24</v>
      </c>
      <c r="Y53" s="26">
        <v>14.796000000000001</v>
      </c>
      <c r="Z53" s="26">
        <v>59.37299999999999</v>
      </c>
      <c r="AA53" s="26">
        <v>51.395000000000003</v>
      </c>
      <c r="AB53" s="26">
        <v>48.673000000000002</v>
      </c>
      <c r="AC53" s="26">
        <v>73.152999999999977</v>
      </c>
      <c r="AD53" s="26">
        <v>92.289999999999978</v>
      </c>
      <c r="AE53" s="26">
        <v>189.25800000000004</v>
      </c>
      <c r="AF53" s="26">
        <v>111.53900000000003</v>
      </c>
      <c r="AG53" s="26">
        <v>263.25999999999993</v>
      </c>
      <c r="AH53" s="26">
        <v>307.31999999999994</v>
      </c>
      <c r="AI53" s="27">
        <f t="shared" si="31"/>
        <v>0.16736306313150504</v>
      </c>
      <c r="AK53" s="141">
        <f>(T53/B53)*10</f>
        <v>4.2296696315120714</v>
      </c>
      <c r="AL53" s="142">
        <f>(U53/C53)*10</f>
        <v>5.1006261831949908</v>
      </c>
      <c r="AM53" s="142">
        <f>(V53/D53)*10</f>
        <v>10.416026871401151</v>
      </c>
      <c r="AN53" s="142">
        <f>(W53/E53)*10</f>
        <v>2.8028652138821637</v>
      </c>
      <c r="AO53" s="142">
        <f>(X53/F53)*10</f>
        <v>5.8612626656274349</v>
      </c>
      <c r="AP53" s="142">
        <f>(Y53/G53)*10</f>
        <v>7.3980000000000024</v>
      </c>
      <c r="AQ53" s="142">
        <f>(Z53/H53)*10</f>
        <v>9.0040946314831647</v>
      </c>
      <c r="AR53" s="142">
        <f>(AA53/I53)*10</f>
        <v>19.889705882352938</v>
      </c>
      <c r="AS53" s="142">
        <f>(AB53/J53)*10</f>
        <v>138.27556818181819</v>
      </c>
      <c r="AT53" s="142">
        <f>(AC53/K53)*10</f>
        <v>19.512670045345423</v>
      </c>
      <c r="AU53" s="142">
        <f>(AD53/L53)*10</f>
        <v>6.7463450292397624</v>
      </c>
      <c r="AV53" s="142">
        <f>(AE53/M53)*10</f>
        <v>6.6250568838169945</v>
      </c>
      <c r="AW53" s="142">
        <f>(AF53/N53)*10</f>
        <v>11.178492683904595</v>
      </c>
      <c r="AX53" s="142">
        <f>(AG53/O53)*10</f>
        <v>21.58753587535875</v>
      </c>
      <c r="AY53" s="142">
        <f>(AH53/P53)*10</f>
        <v>19.578263362425929</v>
      </c>
      <c r="AZ53" s="27">
        <f t="shared" si="32"/>
        <v>-9.3075584195152147E-2</v>
      </c>
      <c r="BB53" s="129"/>
      <c r="BC53" s="129"/>
    </row>
    <row r="54" spans="1:55" ht="20.100000000000001" customHeight="1">
      <c r="A54" s="156" t="s">
        <v>4</v>
      </c>
      <c r="B54" s="25">
        <v>449.70000000000005</v>
      </c>
      <c r="C54" s="26">
        <v>201.03000000000003</v>
      </c>
      <c r="D54" s="26">
        <v>32.190000000000005</v>
      </c>
      <c r="E54" s="26">
        <v>433.89999999999986</v>
      </c>
      <c r="F54" s="26">
        <v>116.07000000000001</v>
      </c>
      <c r="G54" s="26">
        <v>102.54</v>
      </c>
      <c r="H54" s="26">
        <v>105.56000000000002</v>
      </c>
      <c r="I54" s="26">
        <v>10.379999999999999</v>
      </c>
      <c r="J54" s="26">
        <v>20.22</v>
      </c>
      <c r="K54" s="26">
        <v>269.05999999999989</v>
      </c>
      <c r="L54" s="26">
        <v>11.549999999999999</v>
      </c>
      <c r="M54" s="26">
        <v>228.90000000000006</v>
      </c>
      <c r="N54" s="26">
        <v>81.14</v>
      </c>
      <c r="O54" s="26">
        <v>255.97000000000011</v>
      </c>
      <c r="P54" s="26">
        <v>18.09</v>
      </c>
      <c r="Q54" s="27">
        <f t="shared" si="30"/>
        <v>-0.92932765558463881</v>
      </c>
      <c r="S54" s="122" t="s">
        <v>4</v>
      </c>
      <c r="T54" s="25">
        <v>85.614000000000019</v>
      </c>
      <c r="U54" s="26">
        <v>92.996999999999986</v>
      </c>
      <c r="V54" s="26">
        <v>30.552</v>
      </c>
      <c r="W54" s="26">
        <v>154.78400000000005</v>
      </c>
      <c r="X54" s="26">
        <v>82.786999999999978</v>
      </c>
      <c r="Y54" s="26">
        <v>74.756</v>
      </c>
      <c r="Z54" s="26">
        <v>80.057000000000002</v>
      </c>
      <c r="AA54" s="26">
        <v>55.018000000000008</v>
      </c>
      <c r="AB54" s="26">
        <v>24.623000000000001</v>
      </c>
      <c r="AC54" s="26">
        <v>122.39999999999998</v>
      </c>
      <c r="AD54" s="26">
        <v>30.440999999999995</v>
      </c>
      <c r="AE54" s="26">
        <v>199.78800000000004</v>
      </c>
      <c r="AF54" s="26">
        <v>163.68800000000005</v>
      </c>
      <c r="AG54" s="26">
        <v>230.74799999999999</v>
      </c>
      <c r="AH54" s="26">
        <v>76.34099999999998</v>
      </c>
      <c r="AI54" s="27">
        <f t="shared" si="31"/>
        <v>-0.66915856258775819</v>
      </c>
      <c r="AK54" s="141">
        <f>(T54/B54)*10</f>
        <v>1.9038025350233492</v>
      </c>
      <c r="AL54" s="142">
        <f>(U54/C54)*10</f>
        <v>4.6260259662736889</v>
      </c>
      <c r="AM54" s="142">
        <f>(V54/D54)*10</f>
        <v>9.4911463187325236</v>
      </c>
      <c r="AN54" s="142">
        <f>(W54/E54)*10</f>
        <v>3.5672735653376373</v>
      </c>
      <c r="AO54" s="142">
        <f>(X54/F54)*10</f>
        <v>7.1325062462307205</v>
      </c>
      <c r="AP54" s="142">
        <f>(Y54/G54)*10</f>
        <v>7.2904232494636236</v>
      </c>
      <c r="AQ54" s="142">
        <f>(Z54/H54)*10</f>
        <v>7.5840280409245917</v>
      </c>
      <c r="AR54" s="142">
        <f>(AA54/I54)*10</f>
        <v>53.003853564547221</v>
      </c>
      <c r="AS54" s="142">
        <f>(AB54/J54)*10</f>
        <v>12.177546983184966</v>
      </c>
      <c r="AT54" s="142">
        <f>(AC54/K54)*10</f>
        <v>4.5491711885824735</v>
      </c>
      <c r="AU54" s="142">
        <f>(AD54/L54)*10</f>
        <v>26.355844155844153</v>
      </c>
      <c r="AV54" s="142">
        <f>(AE54/M54)*10</f>
        <v>8.7281782437745736</v>
      </c>
      <c r="AW54" s="142">
        <f>(AF54/N54)*10</f>
        <v>20.173527236874541</v>
      </c>
      <c r="AX54" s="142">
        <f>(AG54/O54)*10</f>
        <v>9.0146501543149551</v>
      </c>
      <c r="AY54" s="142">
        <f>(AH54/P54)*10</f>
        <v>42.200663349917072</v>
      </c>
      <c r="AZ54" s="27">
        <f t="shared" si="32"/>
        <v>3.681342329154869</v>
      </c>
      <c r="BB54" s="129"/>
      <c r="BC54" s="129"/>
    </row>
    <row r="55" spans="1:55" ht="20.100000000000001" customHeight="1">
      <c r="A55" s="156" t="s">
        <v>5</v>
      </c>
      <c r="B55" s="25">
        <v>115.13000000000001</v>
      </c>
      <c r="C55" s="26">
        <v>87.89</v>
      </c>
      <c r="D55" s="26">
        <v>385.15999999999991</v>
      </c>
      <c r="E55" s="26">
        <v>4.24</v>
      </c>
      <c r="F55" s="26">
        <v>1094.3</v>
      </c>
      <c r="G55" s="26">
        <v>355.73999999999995</v>
      </c>
      <c r="H55" s="26">
        <v>257.62</v>
      </c>
      <c r="I55" s="26">
        <v>23.620000000000005</v>
      </c>
      <c r="J55" s="26">
        <v>291.12</v>
      </c>
      <c r="K55" s="26">
        <v>420.21999999999991</v>
      </c>
      <c r="L55" s="26">
        <v>106.44999999999997</v>
      </c>
      <c r="M55" s="26">
        <v>276.82999999999993</v>
      </c>
      <c r="N55" s="26">
        <v>511.11999999999989</v>
      </c>
      <c r="O55" s="26">
        <v>113.96999999999998</v>
      </c>
      <c r="P55" s="26">
        <v>68.369999999999976</v>
      </c>
      <c r="Q55" s="27">
        <f t="shared" si="30"/>
        <v>-0.40010529086601748</v>
      </c>
      <c r="S55" s="122" t="s">
        <v>5</v>
      </c>
      <c r="T55" s="25">
        <v>36.316000000000003</v>
      </c>
      <c r="U55" s="26">
        <v>16.928000000000001</v>
      </c>
      <c r="V55" s="26">
        <v>146.25000000000003</v>
      </c>
      <c r="W55" s="26">
        <v>10.174000000000001</v>
      </c>
      <c r="X55" s="26">
        <v>189.64499999999995</v>
      </c>
      <c r="Y55" s="26">
        <v>141.92499999999998</v>
      </c>
      <c r="Z55" s="26">
        <v>147.154</v>
      </c>
      <c r="AA55" s="26">
        <v>82.36399999999999</v>
      </c>
      <c r="AB55" s="26">
        <v>196.86600000000001</v>
      </c>
      <c r="AC55" s="26">
        <v>168.61099999999996</v>
      </c>
      <c r="AD55" s="26">
        <v>50.588999999999999</v>
      </c>
      <c r="AE55" s="26">
        <v>769.01500000000044</v>
      </c>
      <c r="AF55" s="26">
        <v>338.37599999999992</v>
      </c>
      <c r="AG55" s="26">
        <v>278.40999999999997</v>
      </c>
      <c r="AH55" s="26">
        <v>147.01199999999997</v>
      </c>
      <c r="AI55" s="27">
        <f t="shared" si="31"/>
        <v>-0.47195862217592766</v>
      </c>
      <c r="AK55" s="141">
        <f>(T55/B55)*10</f>
        <v>3.1543472596195605</v>
      </c>
      <c r="AL55" s="142">
        <f>(U55/C55)*10</f>
        <v>1.9260439185345319</v>
      </c>
      <c r="AM55" s="142">
        <f>(V55/D55)*10</f>
        <v>3.7971232734448042</v>
      </c>
      <c r="AN55" s="142">
        <f>(W55/E55)*10</f>
        <v>23.995283018867926</v>
      </c>
      <c r="AO55" s="142">
        <f>(X55/F55)*10</f>
        <v>1.7330256785159459</v>
      </c>
      <c r="AP55" s="142">
        <f>(Y55/G55)*10</f>
        <v>3.9895710350255804</v>
      </c>
      <c r="AQ55" s="142">
        <f>(Z55/H55)*10</f>
        <v>5.7120565173511375</v>
      </c>
      <c r="AR55" s="142">
        <f>(AA55/I55)*10</f>
        <v>34.870448772226915</v>
      </c>
      <c r="AS55" s="142">
        <f>(AB55/J55)*10</f>
        <v>6.7623660346248968</v>
      </c>
      <c r="AT55" s="142">
        <f>(AC55/K55)*10</f>
        <v>4.0124458616914946</v>
      </c>
      <c r="AU55" s="142">
        <f>(AD55/L55)*10</f>
        <v>4.7523720056364498</v>
      </c>
      <c r="AV55" s="142">
        <f>(AE55/M55)*10</f>
        <v>27.779323050247466</v>
      </c>
      <c r="AW55" s="142">
        <f>(AF55/N55)*10</f>
        <v>6.6202848646110501</v>
      </c>
      <c r="AX55" s="142">
        <f>(AG55/O55)*10</f>
        <v>24.428358339914013</v>
      </c>
      <c r="AY55" s="142">
        <f>(AH55/P55)*10</f>
        <v>21.502413339183857</v>
      </c>
      <c r="AZ55" s="27">
        <f t="shared" si="32"/>
        <v>-0.11977657114802481</v>
      </c>
      <c r="BB55" s="129"/>
      <c r="BC55" s="129"/>
    </row>
    <row r="56" spans="1:55" ht="20.100000000000001" customHeight="1">
      <c r="A56" s="156" t="s">
        <v>6</v>
      </c>
      <c r="B56" s="25">
        <v>87.69</v>
      </c>
      <c r="C56" s="26">
        <v>193.86</v>
      </c>
      <c r="D56" s="26">
        <v>760.19999999999993</v>
      </c>
      <c r="E56" s="26">
        <v>201.37000000000003</v>
      </c>
      <c r="F56" s="26">
        <v>0.83</v>
      </c>
      <c r="G56" s="26">
        <v>312.90000000000003</v>
      </c>
      <c r="H56" s="26">
        <v>805.90999999999985</v>
      </c>
      <c r="I56" s="26">
        <v>97.779999999999973</v>
      </c>
      <c r="J56" s="26">
        <v>379.49</v>
      </c>
      <c r="K56" s="26">
        <v>205.07999999999998</v>
      </c>
      <c r="L56" s="26">
        <v>75.45999999999998</v>
      </c>
      <c r="M56" s="26">
        <v>81.010000000000019</v>
      </c>
      <c r="N56" s="26">
        <v>128.44</v>
      </c>
      <c r="O56" s="26">
        <v>80.380000000000038</v>
      </c>
      <c r="P56" s="26">
        <v>203.94000000000005</v>
      </c>
      <c r="Q56" s="27">
        <f t="shared" si="30"/>
        <v>1.5371983080368246</v>
      </c>
      <c r="S56" s="122" t="s">
        <v>6</v>
      </c>
      <c r="T56" s="25">
        <v>50.512</v>
      </c>
      <c r="U56" s="26">
        <v>76.984999999999985</v>
      </c>
      <c r="V56" s="26">
        <v>140.74100000000001</v>
      </c>
      <c r="W56" s="26">
        <v>108.19399999999999</v>
      </c>
      <c r="X56" s="26">
        <v>2.327</v>
      </c>
      <c r="Y56" s="26">
        <v>108.241</v>
      </c>
      <c r="Z56" s="26">
        <v>89.242999999999995</v>
      </c>
      <c r="AA56" s="26">
        <v>81.237000000000023</v>
      </c>
      <c r="AB56" s="26">
        <v>251.595</v>
      </c>
      <c r="AC56" s="26">
        <v>116.065</v>
      </c>
      <c r="AD56" s="26">
        <v>70.181000000000012</v>
      </c>
      <c r="AE56" s="26">
        <v>156.5320000000001</v>
      </c>
      <c r="AF56" s="26">
        <v>262.81200000000013</v>
      </c>
      <c r="AG56" s="26">
        <v>150.63999999999999</v>
      </c>
      <c r="AH56" s="26">
        <v>240.67999999999998</v>
      </c>
      <c r="AI56" s="27">
        <f t="shared" si="31"/>
        <v>0.59771640998406794</v>
      </c>
      <c r="AK56" s="141">
        <f>(T56/B56)*10</f>
        <v>5.7602919375071266</v>
      </c>
      <c r="AL56" s="142">
        <f>(U56/C56)*10</f>
        <v>3.9711647580728346</v>
      </c>
      <c r="AM56" s="142">
        <f>(V56/D56)*10</f>
        <v>1.8513680610365695</v>
      </c>
      <c r="AN56" s="142">
        <f>(W56/E56)*10</f>
        <v>5.3728956646968253</v>
      </c>
      <c r="AO56" s="142">
        <f>(X56/F56)*10</f>
        <v>28.036144578313255</v>
      </c>
      <c r="AP56" s="142">
        <f>(Y56/G56)*10</f>
        <v>3.4592841163310957</v>
      </c>
      <c r="AQ56" s="142">
        <f>(Z56/H56)*10</f>
        <v>1.1073569008946409</v>
      </c>
      <c r="AR56" s="142">
        <f>(AA56/I56)*10</f>
        <v>8.3081407240744571</v>
      </c>
      <c r="AS56" s="142">
        <f>(AB56/J56)*10</f>
        <v>6.629818967561727</v>
      </c>
      <c r="AT56" s="142">
        <f>(AC56/K56)*10</f>
        <v>5.6594987322020671</v>
      </c>
      <c r="AU56" s="142">
        <f>(AD56/L56)*10</f>
        <v>9.3004240657301924</v>
      </c>
      <c r="AV56" s="142">
        <f>(AE56/M56)*10</f>
        <v>19.322552771262814</v>
      </c>
      <c r="AW56" s="142">
        <f>(AF56/N56)*10</f>
        <v>20.461849890999698</v>
      </c>
      <c r="AX56" s="142">
        <f>(AG56/O56)*10</f>
        <v>18.740980343368989</v>
      </c>
      <c r="AY56" s="142">
        <f>(AH56/P56)*10</f>
        <v>11.801510248112185</v>
      </c>
      <c r="AZ56" s="27">
        <f t="shared" si="32"/>
        <v>-0.37028319586878788</v>
      </c>
      <c r="BB56" s="129"/>
      <c r="BC56" s="129"/>
    </row>
    <row r="57" spans="1:55" ht="20.100000000000001" customHeight="1">
      <c r="A57" s="156" t="s">
        <v>7</v>
      </c>
      <c r="B57" s="25">
        <v>303.20000000000005</v>
      </c>
      <c r="C57" s="26">
        <v>239.99999999999997</v>
      </c>
      <c r="D57" s="26">
        <v>243.11000000000004</v>
      </c>
      <c r="E57" s="26">
        <v>240.37</v>
      </c>
      <c r="F57" s="26">
        <v>134.97000000000006</v>
      </c>
      <c r="G57" s="26">
        <v>337.20000000000005</v>
      </c>
      <c r="H57" s="26">
        <v>84.99</v>
      </c>
      <c r="I57" s="26">
        <v>171.96000000000004</v>
      </c>
      <c r="J57" s="26">
        <v>42.18</v>
      </c>
      <c r="K57" s="26">
        <v>176.78999999999996</v>
      </c>
      <c r="L57" s="26">
        <v>288.82999999999993</v>
      </c>
      <c r="M57" s="26">
        <v>91.259999999999991</v>
      </c>
      <c r="N57" s="26">
        <v>309.11</v>
      </c>
      <c r="O57" s="26">
        <v>108.70999999999998</v>
      </c>
      <c r="P57" s="26">
        <v>140.32000000000005</v>
      </c>
      <c r="Q57" s="27">
        <f t="shared" si="30"/>
        <v>0.29077361788244022</v>
      </c>
      <c r="S57" s="122" t="s">
        <v>7</v>
      </c>
      <c r="T57" s="25">
        <v>101.88200000000002</v>
      </c>
      <c r="U57" s="26">
        <v>208.25</v>
      </c>
      <c r="V57" s="26">
        <v>120.58900000000001</v>
      </c>
      <c r="W57" s="26">
        <v>63.236000000000004</v>
      </c>
      <c r="X57" s="26">
        <v>133.27200000000002</v>
      </c>
      <c r="Y57" s="26">
        <v>88.903999999999996</v>
      </c>
      <c r="Z57" s="26">
        <v>66.512999999999991</v>
      </c>
      <c r="AA57" s="26">
        <v>161.839</v>
      </c>
      <c r="AB57" s="26">
        <v>69.402000000000001</v>
      </c>
      <c r="AC57" s="26">
        <v>109.84300000000002</v>
      </c>
      <c r="AD57" s="26">
        <v>111.27</v>
      </c>
      <c r="AE57" s="26">
        <v>115.04100000000001</v>
      </c>
      <c r="AF57" s="26">
        <v>124.31800000000001</v>
      </c>
      <c r="AG57" s="26">
        <v>127.58</v>
      </c>
      <c r="AH57" s="26">
        <v>177.48399999999995</v>
      </c>
      <c r="AI57" s="27">
        <f t="shared" si="31"/>
        <v>0.39115848879134624</v>
      </c>
      <c r="AK57" s="141">
        <f>(T57/B57)*10</f>
        <v>3.3602242744063329</v>
      </c>
      <c r="AL57" s="142">
        <f>(U57/C57)*10</f>
        <v>8.6770833333333339</v>
      </c>
      <c r="AM57" s="142">
        <f>(V57/D57)*10</f>
        <v>4.960264900662251</v>
      </c>
      <c r="AN57" s="142">
        <f>(W57/E57)*10</f>
        <v>2.6307775512751173</v>
      </c>
      <c r="AO57" s="142">
        <f>(X57/F57)*10</f>
        <v>9.8741942653923065</v>
      </c>
      <c r="AP57" s="142">
        <f>(Y57/G57)*10</f>
        <v>2.636536180308422</v>
      </c>
      <c r="AQ57" s="142">
        <f>(Z57/H57)*10</f>
        <v>7.8259795270031765</v>
      </c>
      <c r="AR57" s="142">
        <f>(AA57/I57)*10</f>
        <v>9.4114328913700831</v>
      </c>
      <c r="AS57" s="142">
        <f>(AB57/J57)*10</f>
        <v>16.453769559032718</v>
      </c>
      <c r="AT57" s="142">
        <f>(AC57/K57)*10</f>
        <v>6.2131907913343545</v>
      </c>
      <c r="AU57" s="142">
        <f>(AD57/L57)*10</f>
        <v>3.8524391510577165</v>
      </c>
      <c r="AV57" s="142">
        <f>(AE57/M57)*10</f>
        <v>12.605851413543723</v>
      </c>
      <c r="AW57" s="142">
        <f>(AF57/N57)*10</f>
        <v>4.0218045356022127</v>
      </c>
      <c r="AX57" s="142">
        <f>(AG57/O57)*10</f>
        <v>11.735810872964771</v>
      </c>
      <c r="AY57" s="142">
        <f>(AH57/P57)*10</f>
        <v>12.648517673888247</v>
      </c>
      <c r="AZ57" s="27">
        <f t="shared" si="32"/>
        <v>7.77710897698628E-2</v>
      </c>
      <c r="BB57" s="129"/>
      <c r="BC57" s="129"/>
    </row>
    <row r="58" spans="1:55" ht="20.100000000000001" customHeight="1">
      <c r="A58" s="156" t="s">
        <v>8</v>
      </c>
      <c r="B58" s="25">
        <v>733.11</v>
      </c>
      <c r="C58" s="26">
        <v>19</v>
      </c>
      <c r="D58" s="26">
        <v>777.31</v>
      </c>
      <c r="E58" s="26">
        <v>199.58</v>
      </c>
      <c r="F58" s="26">
        <v>112.44000000000001</v>
      </c>
      <c r="G58" s="26">
        <v>335.96999999999997</v>
      </c>
      <c r="H58" s="26">
        <v>208.92000000000002</v>
      </c>
      <c r="I58" s="26">
        <v>156.26000000000005</v>
      </c>
      <c r="J58" s="26">
        <v>103.26</v>
      </c>
      <c r="K58" s="26">
        <v>2.9099999999999993</v>
      </c>
      <c r="L58" s="26">
        <v>52.440000000000005</v>
      </c>
      <c r="M58" s="26">
        <v>48.8</v>
      </c>
      <c r="N58" s="26">
        <v>220.74000000000015</v>
      </c>
      <c r="O58" s="26">
        <v>5.7899999999999974</v>
      </c>
      <c r="P58" s="26">
        <v>298.74999999999977</v>
      </c>
      <c r="Q58" s="27">
        <f t="shared" si="30"/>
        <v>50.597582037996524</v>
      </c>
      <c r="S58" s="122" t="s">
        <v>8</v>
      </c>
      <c r="T58" s="25">
        <v>248.68200000000002</v>
      </c>
      <c r="U58" s="26">
        <v>13.135</v>
      </c>
      <c r="V58" s="26">
        <v>170.39499999999998</v>
      </c>
      <c r="W58" s="26">
        <v>85.355999999999995</v>
      </c>
      <c r="X58" s="26">
        <v>57.158000000000001</v>
      </c>
      <c r="Y58" s="26">
        <v>62.073999999999998</v>
      </c>
      <c r="Z58" s="26">
        <v>182.14699999999996</v>
      </c>
      <c r="AA58" s="26">
        <v>90.742000000000004</v>
      </c>
      <c r="AB58" s="26">
        <v>92.774000000000001</v>
      </c>
      <c r="AC58" s="26">
        <v>20.315999999999999</v>
      </c>
      <c r="AD58" s="26">
        <v>52.984999999999999</v>
      </c>
      <c r="AE58" s="26">
        <v>98.681000000000012</v>
      </c>
      <c r="AF58" s="26">
        <v>194.059</v>
      </c>
      <c r="AG58" s="26">
        <v>53.199000000000005</v>
      </c>
      <c r="AH58" s="26">
        <v>229.73099999999991</v>
      </c>
      <c r="AI58" s="27">
        <f t="shared" si="31"/>
        <v>3.3183330513731439</v>
      </c>
      <c r="AK58" s="141">
        <f>(T58/B58)*10</f>
        <v>3.3921512460613008</v>
      </c>
      <c r="AL58" s="142">
        <f>(U58/C58)*10</f>
        <v>6.9131578947368419</v>
      </c>
      <c r="AM58" s="142">
        <f>(V58/D58)*10</f>
        <v>2.1921112554836548</v>
      </c>
      <c r="AN58" s="142">
        <f>(W58/E58)*10</f>
        <v>4.2767812406052705</v>
      </c>
      <c r="AO58" s="142">
        <f>(X58/F58)*10</f>
        <v>5.0834222696549265</v>
      </c>
      <c r="AP58" s="142">
        <f>(Y58/G58)*10</f>
        <v>1.8476054409619906</v>
      </c>
      <c r="AQ58" s="142">
        <f>(Z58/H58)*10</f>
        <v>8.7185046907907306</v>
      </c>
      <c r="AR58" s="142">
        <f>(AA58/I58)*10</f>
        <v>5.8071163445539478</v>
      </c>
      <c r="AS58" s="142">
        <f>(AB58/J58)*10</f>
        <v>8.9845051326748013</v>
      </c>
      <c r="AT58" s="142">
        <f>(AC58/K58)*10</f>
        <v>69.814432989690744</v>
      </c>
      <c r="AU58" s="142">
        <f>(AD58/L58)*10</f>
        <v>10.103928299008389</v>
      </c>
      <c r="AV58" s="142">
        <f>(AE58/M58)*10</f>
        <v>20.221516393442624</v>
      </c>
      <c r="AW58" s="142">
        <f>(AF58/N58)*10</f>
        <v>8.7912929238017519</v>
      </c>
      <c r="AX58" s="142">
        <f>(AG58/O58)*10</f>
        <v>91.880829015544094</v>
      </c>
      <c r="AY58" s="142">
        <f>(AH58/P58)*10</f>
        <v>7.6897405857740617</v>
      </c>
      <c r="AZ58" s="27">
        <f t="shared" si="32"/>
        <v>-0.91630745316334561</v>
      </c>
      <c r="BB58" s="129"/>
      <c r="BC58" s="129"/>
    </row>
    <row r="59" spans="1:55" ht="20.100000000000001" customHeight="1">
      <c r="A59" s="156" t="s">
        <v>9</v>
      </c>
      <c r="B59" s="25">
        <v>75.409999999999982</v>
      </c>
      <c r="C59" s="26">
        <v>202.55</v>
      </c>
      <c r="D59" s="26">
        <v>126.27000000000001</v>
      </c>
      <c r="E59" s="26">
        <v>192.72</v>
      </c>
      <c r="F59" s="26">
        <v>183.71</v>
      </c>
      <c r="G59" s="26">
        <v>506.25</v>
      </c>
      <c r="H59" s="26">
        <v>278.89</v>
      </c>
      <c r="I59" s="26">
        <v>2.5899999999999994</v>
      </c>
      <c r="J59" s="26">
        <v>285.61</v>
      </c>
      <c r="K59" s="26">
        <v>32.119999999999997</v>
      </c>
      <c r="L59" s="26">
        <v>108.60000000000004</v>
      </c>
      <c r="M59" s="26">
        <v>357.8900000000001</v>
      </c>
      <c r="N59" s="26">
        <v>414.07</v>
      </c>
      <c r="O59" s="26">
        <v>277.87000000000006</v>
      </c>
      <c r="P59" s="26">
        <v>289.97999999999973</v>
      </c>
      <c r="Q59" s="27">
        <f t="shared" si="30"/>
        <v>4.3581530931729479E-2</v>
      </c>
      <c r="S59" s="122" t="s">
        <v>9</v>
      </c>
      <c r="T59" s="25">
        <v>26.283999999999999</v>
      </c>
      <c r="U59" s="26">
        <v>140.136</v>
      </c>
      <c r="V59" s="26">
        <v>62.427000000000007</v>
      </c>
      <c r="W59" s="26">
        <v>148.22899999999998</v>
      </c>
      <c r="X59" s="26">
        <v>99.02600000000001</v>
      </c>
      <c r="Y59" s="26">
        <v>189.15099999999995</v>
      </c>
      <c r="Z59" s="26">
        <v>114.91000000000001</v>
      </c>
      <c r="AA59" s="26">
        <v>15.391</v>
      </c>
      <c r="AB59" s="26">
        <v>141.86099999999999</v>
      </c>
      <c r="AC59" s="26">
        <v>88.779999999999987</v>
      </c>
      <c r="AD59" s="26">
        <v>72.782000000000011</v>
      </c>
      <c r="AE59" s="26">
        <v>256.71899999999999</v>
      </c>
      <c r="AF59" s="26">
        <v>308.47400000000005</v>
      </c>
      <c r="AG59" s="26">
        <v>368.83200000000011</v>
      </c>
      <c r="AH59" s="26">
        <v>156.05799999999999</v>
      </c>
      <c r="AI59" s="27">
        <f t="shared" si="31"/>
        <v>-0.576885953496443</v>
      </c>
      <c r="AK59" s="141">
        <f>(T59/B59)*10</f>
        <v>3.485479379392654</v>
      </c>
      <c r="AL59" s="142">
        <f>(U59/C59)*10</f>
        <v>6.9185880029622302</v>
      </c>
      <c r="AM59" s="142">
        <f>(V59/D59)*10</f>
        <v>4.9439296745070092</v>
      </c>
      <c r="AN59" s="142">
        <f>(W59/E59)*10</f>
        <v>7.6914176006641757</v>
      </c>
      <c r="AO59" s="142">
        <f>(X59/F59)*10</f>
        <v>5.3903434761308588</v>
      </c>
      <c r="AP59" s="142">
        <f>(Y59/G59)*10</f>
        <v>3.7363160493827152</v>
      </c>
      <c r="AQ59" s="142">
        <f>(Z59/H59)*10</f>
        <v>4.120262469073829</v>
      </c>
      <c r="AR59" s="142">
        <f>(AA59/I59)*10</f>
        <v>59.42471042471044</v>
      </c>
      <c r="AS59" s="142">
        <f>(AB59/J59)*10</f>
        <v>4.9669479359966386</v>
      </c>
      <c r="AT59" s="142">
        <f>(AC59/K59)*10</f>
        <v>27.640099626400993</v>
      </c>
      <c r="AU59" s="142">
        <f>(AD59/L59)*10</f>
        <v>6.7018416206261495</v>
      </c>
      <c r="AV59" s="142">
        <f>(AE59/M59)*10</f>
        <v>7.1731258207829196</v>
      </c>
      <c r="AW59" s="142">
        <f>(AF59/N59)*10</f>
        <v>7.449803173376484</v>
      </c>
      <c r="AX59" s="142">
        <f>(AG59/O59)*10</f>
        <v>13.273545182999245</v>
      </c>
      <c r="AY59" s="142">
        <f>(AH59/P59)*10</f>
        <v>5.381681495275541</v>
      </c>
      <c r="AZ59" s="27">
        <f t="shared" si="32"/>
        <v>-0.59455583108509713</v>
      </c>
      <c r="BB59" s="129"/>
      <c r="BC59" s="129"/>
    </row>
    <row r="60" spans="1:55" ht="20.100000000000001" customHeight="1">
      <c r="A60" s="156" t="s">
        <v>10</v>
      </c>
      <c r="B60" s="25">
        <v>240.72</v>
      </c>
      <c r="C60" s="26">
        <v>303.53000000000003</v>
      </c>
      <c r="D60" s="26">
        <v>1.4</v>
      </c>
      <c r="E60" s="26">
        <v>199.3</v>
      </c>
      <c r="F60" s="26">
        <v>162.61000000000001</v>
      </c>
      <c r="G60" s="26">
        <v>265.22999999999996</v>
      </c>
      <c r="H60" s="26">
        <v>74.89</v>
      </c>
      <c r="I60" s="26">
        <v>2.6999999999999997</v>
      </c>
      <c r="J60" s="26">
        <v>243.41</v>
      </c>
      <c r="K60" s="26">
        <v>162.79000000000005</v>
      </c>
      <c r="L60" s="26">
        <v>163.68000000000006</v>
      </c>
      <c r="M60" s="26">
        <v>162.12</v>
      </c>
      <c r="N60" s="26">
        <v>165.90000000000006</v>
      </c>
      <c r="O60" s="26">
        <v>50.90000000000002</v>
      </c>
      <c r="P60" s="26">
        <v>220.96</v>
      </c>
      <c r="Q60" s="27">
        <f t="shared" si="30"/>
        <v>3.3410609037328083</v>
      </c>
      <c r="S60" s="122" t="s">
        <v>10</v>
      </c>
      <c r="T60" s="25">
        <v>80.941000000000003</v>
      </c>
      <c r="U60" s="26">
        <v>133.739</v>
      </c>
      <c r="V60" s="26">
        <v>0.89600000000000013</v>
      </c>
      <c r="W60" s="26">
        <v>99.911000000000001</v>
      </c>
      <c r="X60" s="26">
        <v>62.055999999999997</v>
      </c>
      <c r="Y60" s="26">
        <v>42.978000000000009</v>
      </c>
      <c r="Z60" s="26">
        <v>73.328000000000003</v>
      </c>
      <c r="AA60" s="26">
        <v>7.7379999999999995</v>
      </c>
      <c r="AB60" s="26">
        <v>45.496000000000002</v>
      </c>
      <c r="AC60" s="26">
        <v>116.032</v>
      </c>
      <c r="AD60" s="26">
        <v>123.81899999999997</v>
      </c>
      <c r="AE60" s="26">
        <v>149.98599999999999</v>
      </c>
      <c r="AF60" s="26">
        <v>319.26399999999995</v>
      </c>
      <c r="AG60" s="26">
        <v>57.844000000000001</v>
      </c>
      <c r="AH60" s="26">
        <v>148.756</v>
      </c>
      <c r="AI60" s="27">
        <f t="shared" si="31"/>
        <v>1.5716755411105734</v>
      </c>
      <c r="AK60" s="141">
        <f>(T60/B60)*10</f>
        <v>3.3624543037554004</v>
      </c>
      <c r="AL60" s="142">
        <f>(U60/C60)*10</f>
        <v>4.4061213059664608</v>
      </c>
      <c r="AM60" s="142">
        <f>(V60/D60)*10</f>
        <v>6.4000000000000012</v>
      </c>
      <c r="AN60" s="142">
        <f>(W60/E60)*10</f>
        <v>5.0130958354239841</v>
      </c>
      <c r="AO60" s="142">
        <f>(X60/F60)*10</f>
        <v>3.816247463255642</v>
      </c>
      <c r="AP60" s="142">
        <f>(Y60/G60)*10</f>
        <v>1.6204049315688276</v>
      </c>
      <c r="AQ60" s="142">
        <f>(Z60/H60)*10</f>
        <v>9.7914274268927759</v>
      </c>
      <c r="AR60" s="142">
        <f>(AA60/I60)*10</f>
        <v>28.659259259259258</v>
      </c>
      <c r="AS60" s="142">
        <f>(AB60/J60)*10</f>
        <v>1.8691097325500186</v>
      </c>
      <c r="AT60" s="142">
        <f>(AC60/K60)*10</f>
        <v>7.1277105473309144</v>
      </c>
      <c r="AU60" s="142">
        <f>(AD60/L60)*10</f>
        <v>7.5646994134897314</v>
      </c>
      <c r="AV60" s="142">
        <f>(AE60/M60)*10</f>
        <v>9.2515420676042428</v>
      </c>
      <c r="AW60" s="142">
        <f>(AF60/N60)*10</f>
        <v>19.24436407474381</v>
      </c>
      <c r="AX60" s="142">
        <f>(AG60/O60)*10</f>
        <v>11.364243614931233</v>
      </c>
      <c r="AY60" s="142">
        <f>(AH60/P60)*10</f>
        <v>6.7322592324402608</v>
      </c>
      <c r="AZ60" s="27">
        <f t="shared" si="32"/>
        <v>-0.40759284466632767</v>
      </c>
      <c r="BB60" s="129"/>
      <c r="BC60" s="129"/>
    </row>
    <row r="61" spans="1:55" ht="20.100000000000001" customHeight="1">
      <c r="A61" s="156" t="s">
        <v>11</v>
      </c>
      <c r="B61" s="25">
        <v>134.53000000000003</v>
      </c>
      <c r="C61" s="26">
        <v>176.85999999999999</v>
      </c>
      <c r="D61" s="26">
        <v>203.78999999999996</v>
      </c>
      <c r="E61" s="26">
        <v>75.959999999999994</v>
      </c>
      <c r="F61" s="26">
        <v>86.76</v>
      </c>
      <c r="G61" s="26">
        <v>338.64999999999992</v>
      </c>
      <c r="H61" s="26">
        <v>107.72999999999999</v>
      </c>
      <c r="I61" s="26">
        <v>189.56000000000003</v>
      </c>
      <c r="J61" s="26">
        <v>163.63999999999999</v>
      </c>
      <c r="K61" s="26">
        <v>115.14999999999999</v>
      </c>
      <c r="L61" s="26">
        <v>280.90999999999991</v>
      </c>
      <c r="M61" s="26">
        <v>287.72999999999973</v>
      </c>
      <c r="N61" s="26">
        <v>90.060000000000016</v>
      </c>
      <c r="O61" s="26">
        <v>226.77000000000004</v>
      </c>
      <c r="P61" s="26">
        <v>213.44000000000005</v>
      </c>
      <c r="Q61" s="27">
        <f t="shared" si="30"/>
        <v>-5.8782025841160566E-2</v>
      </c>
      <c r="S61" s="122" t="s">
        <v>11</v>
      </c>
      <c r="T61" s="25">
        <v>62.047999999999995</v>
      </c>
      <c r="U61" s="26">
        <v>49.418999999999997</v>
      </c>
      <c r="V61" s="26">
        <v>115.30700000000002</v>
      </c>
      <c r="W61" s="26">
        <v>48.548999999999999</v>
      </c>
      <c r="X61" s="26">
        <v>60.350999999999999</v>
      </c>
      <c r="Y61" s="26">
        <v>250.62000000000003</v>
      </c>
      <c r="Z61" s="26">
        <v>66.029999999999987</v>
      </c>
      <c r="AA61" s="26">
        <v>58.631000000000007</v>
      </c>
      <c r="AB61" s="26">
        <v>111.59399999999999</v>
      </c>
      <c r="AC61" s="26">
        <v>193.00300000000004</v>
      </c>
      <c r="AD61" s="26">
        <v>285.58600000000001</v>
      </c>
      <c r="AE61" s="26">
        <v>185.32599999999994</v>
      </c>
      <c r="AF61" s="26">
        <v>275.30900000000003</v>
      </c>
      <c r="AG61" s="26">
        <v>299.64300000000009</v>
      </c>
      <c r="AH61" s="26">
        <v>1020.7949999999997</v>
      </c>
      <c r="AI61" s="27">
        <f t="shared" si="31"/>
        <v>2.4067039777335006</v>
      </c>
      <c r="AK61" s="141">
        <f>(T61/B61)*10</f>
        <v>4.6122054560321102</v>
      </c>
      <c r="AL61" s="142">
        <f>(U61/C61)*10</f>
        <v>2.7942440348298092</v>
      </c>
      <c r="AM61" s="142">
        <f>IF(V61="","",(V61/D61)*10)</f>
        <v>5.6581284655773123</v>
      </c>
      <c r="AN61" s="142">
        <f>IF(W61="","",(W61/E61)*10)</f>
        <v>6.3913902053712492</v>
      </c>
      <c r="AO61" s="142">
        <f>IF(X61="","",(X61/F61)*10)</f>
        <v>6.9560857538035954</v>
      </c>
      <c r="AP61" s="142">
        <f>IF(Y61="","",(Y61/G61)*10)</f>
        <v>7.400561051232839</v>
      </c>
      <c r="AQ61" s="142">
        <f>IF(Z61="","",(Z61/H61)*10)</f>
        <v>6.129211918685602</v>
      </c>
      <c r="AR61" s="142">
        <f>IF(AA61="","",(AA61/I61)*10)</f>
        <v>3.0930048533445875</v>
      </c>
      <c r="AS61" s="142">
        <f>IF(AB61="","",(AB61/J61)*10)</f>
        <v>6.8194817892935706</v>
      </c>
      <c r="AT61" s="142">
        <f>IF(AC61="","",(AC61/K61)*10)</f>
        <v>16.76100738167608</v>
      </c>
      <c r="AU61" s="142">
        <f>IF(AD61="","",(AD61/L61)*10)</f>
        <v>10.166459008223278</v>
      </c>
      <c r="AV61" s="142">
        <f>IF(AE61="","",(AE61/M61)*10)</f>
        <v>6.4409689639592713</v>
      </c>
      <c r="AW61" s="142">
        <f>IF(AF61="","",(AF61/N61)*10)</f>
        <v>30.569509216078167</v>
      </c>
      <c r="AX61" s="142">
        <f>IF(AG61="","",(AG61/O61)*10)</f>
        <v>13.213520306918907</v>
      </c>
      <c r="AY61" s="142">
        <f>IF(AH61="","",(AH61/P61)*10)</f>
        <v>47.82585269865065</v>
      </c>
      <c r="AZ61" s="27">
        <f t="shared" si="32"/>
        <v>2.6194633668976097</v>
      </c>
      <c r="BB61" s="129"/>
      <c r="BC61" s="129"/>
    </row>
    <row r="62" spans="1:55" ht="20.100000000000001" customHeight="1" thickBot="1">
      <c r="A62" s="158" t="s">
        <v>12</v>
      </c>
      <c r="B62" s="29">
        <v>93.24</v>
      </c>
      <c r="C62" s="30">
        <v>124.46000000000001</v>
      </c>
      <c r="D62" s="30">
        <v>113.12</v>
      </c>
      <c r="E62" s="30">
        <v>110.57000000000001</v>
      </c>
      <c r="F62" s="30">
        <v>72.960000000000008</v>
      </c>
      <c r="G62" s="30">
        <v>208.45</v>
      </c>
      <c r="H62" s="30">
        <v>87.240000000000009</v>
      </c>
      <c r="I62" s="30">
        <v>106.97</v>
      </c>
      <c r="J62" s="30">
        <v>115.36</v>
      </c>
      <c r="K62" s="30">
        <v>163.49999999999997</v>
      </c>
      <c r="L62" s="30">
        <v>144.71999999999991</v>
      </c>
      <c r="M62" s="30">
        <v>71.05</v>
      </c>
      <c r="N62" s="30">
        <v>22.009999999999991</v>
      </c>
      <c r="O62" s="30">
        <v>305.79999999999967</v>
      </c>
      <c r="P62" s="30">
        <v>152.83000000000007</v>
      </c>
      <c r="Q62" s="27">
        <f t="shared" si="30"/>
        <v>-0.50022890778286389</v>
      </c>
      <c r="S62" s="123" t="s">
        <v>12</v>
      </c>
      <c r="T62" s="25">
        <v>30.416</v>
      </c>
      <c r="U62" s="26">
        <v>47.312999999999995</v>
      </c>
      <c r="V62" s="26">
        <v>23.595999999999997</v>
      </c>
      <c r="W62" s="26">
        <v>78.717000000000013</v>
      </c>
      <c r="X62" s="26">
        <v>56.821999999999996</v>
      </c>
      <c r="Y62" s="26">
        <v>94.972999999999999</v>
      </c>
      <c r="Z62" s="26">
        <v>72.218000000000018</v>
      </c>
      <c r="AA62" s="26">
        <v>81.169000000000011</v>
      </c>
      <c r="AB62" s="26">
        <v>81.001999999999995</v>
      </c>
      <c r="AC62" s="26">
        <v>103.39299999999999</v>
      </c>
      <c r="AD62" s="26">
        <v>78.418999999999969</v>
      </c>
      <c r="AE62" s="26">
        <v>91.548000000000016</v>
      </c>
      <c r="AF62" s="26">
        <v>146.48499999999996</v>
      </c>
      <c r="AG62" s="26">
        <v>226.58299999999997</v>
      </c>
      <c r="AH62" s="26">
        <v>499.74499999999989</v>
      </c>
      <c r="AI62" s="27">
        <f t="shared" si="31"/>
        <v>1.2055714682919723</v>
      </c>
      <c r="AK62" s="141">
        <f>(T62/B62)*10</f>
        <v>3.2621192621192625</v>
      </c>
      <c r="AL62" s="142">
        <f>(U62/C62)*10</f>
        <v>3.8014623172103477</v>
      </c>
      <c r="AM62" s="142">
        <f>IF(V62="","",(V62/D62)*10)</f>
        <v>2.0859264497878356</v>
      </c>
      <c r="AN62" s="142">
        <f>IF(W62="","",(W62/E62)*10)</f>
        <v>7.1192005064664921</v>
      </c>
      <c r="AO62" s="142">
        <f>IF(X62="","",(X62/F62)*10)</f>
        <v>7.7881030701754375</v>
      </c>
      <c r="AP62" s="142">
        <f>IF(Y62="","",(Y62/G62)*10)</f>
        <v>4.5561525545694419</v>
      </c>
      <c r="AQ62" s="142">
        <f>IF(Z62="","",(Z62/H62)*10)</f>
        <v>8.2780834479596539</v>
      </c>
      <c r="AR62" s="142">
        <f>IF(AA62="","",(AA62/I62)*10)</f>
        <v>7.588015331401329</v>
      </c>
      <c r="AS62" s="142">
        <f>IF(AB62="","",(AB62/J62)*10)</f>
        <v>7.0216712898751732</v>
      </c>
      <c r="AT62" s="142">
        <f>IF(AC62="","",(AC62/K62)*10)</f>
        <v>6.3237308868501527</v>
      </c>
      <c r="AU62" s="142">
        <f>IF(AD62="","",(AD62/L62)*10)</f>
        <v>5.4186705362078502</v>
      </c>
      <c r="AV62" s="142">
        <f>IF(AE62="","",(AE62/M62)*10)</f>
        <v>12.885010555946518</v>
      </c>
      <c r="AW62" s="142">
        <f>IF(AF62="","",(AF62/N62)*10)</f>
        <v>66.553839164016367</v>
      </c>
      <c r="AX62" s="142">
        <f>IF(AG62="","",(AG62/O62)*10)</f>
        <v>7.4095160235448079</v>
      </c>
      <c r="AY62" s="142">
        <f>IF(AH62="","",(AH62/P62)*10)</f>
        <v>32.699404567166106</v>
      </c>
      <c r="AZ62" s="27">
        <f t="shared" si="32"/>
        <v>3.4131633514603412</v>
      </c>
      <c r="BB62" s="129"/>
      <c r="BC62" s="129"/>
    </row>
    <row r="63" spans="1:55" ht="20.100000000000001" customHeight="1" thickBot="1">
      <c r="A63" s="203" t="str">
        <f>A19</f>
        <v>jan-dez</v>
      </c>
      <c r="B63" s="148">
        <f>SUM(B51:B62)</f>
        <v>2743.56</v>
      </c>
      <c r="C63" s="149">
        <f t="shared" ref="C63:P63" si="33">SUM(C51:C62)</f>
        <v>2573.9700000000003</v>
      </c>
      <c r="D63" s="149">
        <f t="shared" si="33"/>
        <v>3093.1899999999996</v>
      </c>
      <c r="E63" s="149">
        <f t="shared" si="33"/>
        <v>3236.6499999999996</v>
      </c>
      <c r="F63" s="149">
        <f t="shared" si="33"/>
        <v>2587.84</v>
      </c>
      <c r="G63" s="149">
        <f t="shared" si="33"/>
        <v>3019.55</v>
      </c>
      <c r="H63" s="149">
        <f t="shared" si="33"/>
        <v>2289.8599999999997</v>
      </c>
      <c r="I63" s="149">
        <f t="shared" si="33"/>
        <v>1443.8700000000001</v>
      </c>
      <c r="J63" s="149">
        <f t="shared" si="33"/>
        <v>2007.6900000000003</v>
      </c>
      <c r="K63" s="149">
        <f t="shared" si="33"/>
        <v>1872.4599999999998</v>
      </c>
      <c r="L63" s="149">
        <f t="shared" si="33"/>
        <v>1899.23</v>
      </c>
      <c r="M63" s="149">
        <f t="shared" si="33"/>
        <v>2028.7099999999996</v>
      </c>
      <c r="N63" s="149">
        <f t="shared" si="33"/>
        <v>2561.4000000000005</v>
      </c>
      <c r="O63" s="149">
        <f t="shared" si="33"/>
        <v>2323.0099999999998</v>
      </c>
      <c r="P63" s="172">
        <f t="shared" si="33"/>
        <v>2017.01</v>
      </c>
      <c r="Q63" s="28">
        <f t="shared" si="30"/>
        <v>-0.13172564905015466</v>
      </c>
      <c r="S63" s="122"/>
      <c r="T63" s="148">
        <f>SUM(T51:T62)</f>
        <v>899.43600000000015</v>
      </c>
      <c r="U63" s="149">
        <f t="shared" ref="U63:AH63" si="34">SUM(U51:U62)</f>
        <v>1170.3490000000002</v>
      </c>
      <c r="V63" s="149">
        <f t="shared" si="34"/>
        <v>1022.7370000000001</v>
      </c>
      <c r="W63" s="149">
        <f t="shared" si="34"/>
        <v>1030.066</v>
      </c>
      <c r="X63" s="149">
        <f t="shared" si="34"/>
        <v>1010.02</v>
      </c>
      <c r="Y63" s="149">
        <f t="shared" si="34"/>
        <v>1183.202</v>
      </c>
      <c r="Z63" s="149">
        <f t="shared" si="34"/>
        <v>1121.55</v>
      </c>
      <c r="AA63" s="149">
        <f t="shared" si="34"/>
        <v>1027.1999999999998</v>
      </c>
      <c r="AB63" s="149">
        <f t="shared" si="34"/>
        <v>1322.6640000000002</v>
      </c>
      <c r="AC63" s="149">
        <f t="shared" si="34"/>
        <v>1463.875</v>
      </c>
      <c r="AD63" s="149">
        <f t="shared" si="34"/>
        <v>1908.0899999999997</v>
      </c>
      <c r="AE63" s="149">
        <f t="shared" si="34"/>
        <v>2403.1620000000012</v>
      </c>
      <c r="AF63" s="149">
        <f t="shared" si="34"/>
        <v>2765.1600000000008</v>
      </c>
      <c r="AG63" s="149">
        <f t="shared" si="34"/>
        <v>2695.7720000000004</v>
      </c>
      <c r="AH63" s="172">
        <f t="shared" si="34"/>
        <v>3334.4049999999993</v>
      </c>
      <c r="AI63" s="28">
        <f t="shared" si="31"/>
        <v>0.23690171127231785</v>
      </c>
      <c r="AK63" s="150">
        <f>(T63/B63)*10</f>
        <v>3.2783536718715833</v>
      </c>
      <c r="AL63" s="151">
        <f>(U63/C63)*10</f>
        <v>4.5468634055563975</v>
      </c>
      <c r="AM63" s="151">
        <f>IF(V63="","",(V63/D63)*10)</f>
        <v>3.3064150601805906</v>
      </c>
      <c r="AN63" s="151">
        <f>IF(W63="","",(W63/E63)*10)</f>
        <v>3.1825066040504844</v>
      </c>
      <c r="AO63" s="151">
        <f>IF(X63="","",(X63/F63)*10)</f>
        <v>3.9029460863113634</v>
      </c>
      <c r="AP63" s="151">
        <f>IF(Y63="","",(Y63/G63)*10)</f>
        <v>3.9184712953916971</v>
      </c>
      <c r="AQ63" s="151">
        <f>IF(Z63="","",(Z63/H63)*10)</f>
        <v>4.8978976880682668</v>
      </c>
      <c r="AR63" s="151">
        <f>IF(AA63="","",(AA63/I63)*10)</f>
        <v>7.1142138835213675</v>
      </c>
      <c r="AS63" s="151">
        <f>IF(AB63="","",(AB63/J63)*10)</f>
        <v>6.5879891815967611</v>
      </c>
      <c r="AT63" s="151">
        <f>IF(AC63="","",(AC63/K63)*10)</f>
        <v>7.8179240143981721</v>
      </c>
      <c r="AU63" s="151">
        <f>IF(AD63="","",(AD63/L63)*10)</f>
        <v>10.046650484670101</v>
      </c>
      <c r="AV63" s="151">
        <f>IF(AE63="","",(AE63/M63)*10)</f>
        <v>11.845764056962313</v>
      </c>
      <c r="AW63" s="151">
        <f>IF(AF63="","",(AF63/N63)*10)</f>
        <v>10.795502459592413</v>
      </c>
      <c r="AX63" s="151">
        <f>IF(AG63="","",(AG63/O63)*10)</f>
        <v>11.604650862458623</v>
      </c>
      <c r="AY63" s="151">
        <f>IF(AH63="","",(AH63/P63)*10)</f>
        <v>16.53142522843218</v>
      </c>
      <c r="AZ63" s="28">
        <f t="shared" si="32"/>
        <v>0.42455170985900259</v>
      </c>
      <c r="BB63" s="129"/>
      <c r="BC63" s="129"/>
    </row>
    <row r="64" spans="1:55" ht="20.100000000000001" customHeight="1">
      <c r="A64" s="156" t="s">
        <v>14</v>
      </c>
      <c r="B64" s="25">
        <f>SUM(B51:B53)</f>
        <v>510.83</v>
      </c>
      <c r="C64" s="26">
        <f>SUM(C51:C53)</f>
        <v>1024.79</v>
      </c>
      <c r="D64" s="26">
        <f>SUM(D51:D53)</f>
        <v>450.64</v>
      </c>
      <c r="E64" s="26">
        <f t="shared" ref="E64:P64" si="35">SUM(E51:E53)</f>
        <v>1578.6399999999999</v>
      </c>
      <c r="F64" s="26">
        <f t="shared" si="35"/>
        <v>623.19000000000005</v>
      </c>
      <c r="G64" s="26">
        <f t="shared" si="35"/>
        <v>256.62</v>
      </c>
      <c r="H64" s="26">
        <f t="shared" si="35"/>
        <v>278.10999999999996</v>
      </c>
      <c r="I64" s="26">
        <f t="shared" si="35"/>
        <v>682.05000000000007</v>
      </c>
      <c r="J64" s="26">
        <f t="shared" si="35"/>
        <v>363.4</v>
      </c>
      <c r="K64" s="26">
        <f t="shared" si="35"/>
        <v>324.84000000000003</v>
      </c>
      <c r="L64" s="26">
        <f t="shared" si="35"/>
        <v>666.59</v>
      </c>
      <c r="M64" s="26">
        <f t="shared" si="35"/>
        <v>423.11999999999995</v>
      </c>
      <c r="N64" s="26">
        <f t="shared" si="35"/>
        <v>618.80999999999983</v>
      </c>
      <c r="O64" s="26">
        <f t="shared" si="35"/>
        <v>896.84999999999991</v>
      </c>
      <c r="P64" s="26">
        <f t="shared" si="35"/>
        <v>410.33000000000015</v>
      </c>
      <c r="Q64" s="27">
        <f t="shared" si="30"/>
        <v>-0.54247644533645512</v>
      </c>
      <c r="S64" s="124" t="s">
        <v>14</v>
      </c>
      <c r="T64" s="25">
        <f>SUM(T51:T53)</f>
        <v>176.74100000000001</v>
      </c>
      <c r="U64" s="26">
        <f t="shared" ref="U64:AH64" si="36">SUM(U51:U53)</f>
        <v>391.447</v>
      </c>
      <c r="V64" s="26">
        <f t="shared" si="36"/>
        <v>211.98399999999998</v>
      </c>
      <c r="W64" s="26">
        <f t="shared" si="36"/>
        <v>232.916</v>
      </c>
      <c r="X64" s="26">
        <f t="shared" si="36"/>
        <v>266.57599999999996</v>
      </c>
      <c r="Y64" s="26">
        <f t="shared" si="36"/>
        <v>129.57999999999998</v>
      </c>
      <c r="Z64" s="26">
        <f t="shared" si="36"/>
        <v>229.95</v>
      </c>
      <c r="AA64" s="26">
        <f t="shared" si="36"/>
        <v>393.07100000000003</v>
      </c>
      <c r="AB64" s="26">
        <f t="shared" si="36"/>
        <v>307.45100000000002</v>
      </c>
      <c r="AC64" s="26">
        <f t="shared" si="36"/>
        <v>425.43199999999996</v>
      </c>
      <c r="AD64" s="26">
        <f t="shared" si="36"/>
        <v>1032.018</v>
      </c>
      <c r="AE64" s="26">
        <f t="shared" si="36"/>
        <v>380.52600000000007</v>
      </c>
      <c r="AF64" s="26">
        <f t="shared" si="36"/>
        <v>632.375</v>
      </c>
      <c r="AG64" s="26">
        <f t="shared" si="36"/>
        <v>902.29300000000012</v>
      </c>
      <c r="AH64" s="26">
        <f t="shared" si="36"/>
        <v>637.80299999999988</v>
      </c>
      <c r="AI64" s="27">
        <f t="shared" si="31"/>
        <v>-0.2931309452694415</v>
      </c>
      <c r="AK64" s="155">
        <f>(T64/B64)*10</f>
        <v>3.4598790204177519</v>
      </c>
      <c r="AL64" s="152">
        <f>(U64/C64)*10</f>
        <v>3.819777710555333</v>
      </c>
      <c r="AM64" s="152">
        <f>(V64/D64)*10</f>
        <v>4.7040653293094268</v>
      </c>
      <c r="AN64" s="152">
        <f>(W64/E64)*10</f>
        <v>1.4754218821263874</v>
      </c>
      <c r="AO64" s="152">
        <f>(X64/F64)*10</f>
        <v>4.2776039410131732</v>
      </c>
      <c r="AP64" s="152">
        <f>(Y64/G64)*10</f>
        <v>5.0494895175746235</v>
      </c>
      <c r="AQ64" s="152">
        <f>(Z64/H64)*10</f>
        <v>8.2683110999244906</v>
      </c>
      <c r="AR64" s="152">
        <f>(AA64/I64)*10</f>
        <v>5.7630818854922659</v>
      </c>
      <c r="AS64" s="152">
        <f>(AB64/J64)*10</f>
        <v>8.4604017611447464</v>
      </c>
      <c r="AT64" s="152">
        <f>(AC64/K64)*10</f>
        <v>13.096662972540326</v>
      </c>
      <c r="AU64" s="152">
        <f>(AD64/L64)*10</f>
        <v>15.482050435800117</v>
      </c>
      <c r="AV64" s="152">
        <f>(AE64/M64)*10</f>
        <v>8.9933352240499183</v>
      </c>
      <c r="AW64" s="152">
        <f>(AF64/N64)*10</f>
        <v>10.219211066401645</v>
      </c>
      <c r="AX64" s="152">
        <f>(AG64/O64)*10</f>
        <v>10.060690193454873</v>
      </c>
      <c r="AY64" s="152">
        <f>(AH64/P64)*10</f>
        <v>15.543659980990901</v>
      </c>
      <c r="AZ64" s="27">
        <f t="shared" si="32"/>
        <v>0.54498942737577327</v>
      </c>
    </row>
    <row r="65" spans="1:52" ht="20.100000000000001" customHeight="1">
      <c r="A65" s="156" t="s">
        <v>15</v>
      </c>
      <c r="B65" s="25">
        <f>SUM(B54:B56)</f>
        <v>652.52</v>
      </c>
      <c r="C65" s="26">
        <f>SUM(C54:C56)</f>
        <v>482.78000000000003</v>
      </c>
      <c r="D65" s="26">
        <f>SUM(D54:D56)</f>
        <v>1177.5499999999997</v>
      </c>
      <c r="E65" s="26">
        <f t="shared" ref="E65:P65" si="37">SUM(E54:E56)</f>
        <v>639.50999999999988</v>
      </c>
      <c r="F65" s="26">
        <f t="shared" si="37"/>
        <v>1211.1999999999998</v>
      </c>
      <c r="G65" s="26">
        <f t="shared" si="37"/>
        <v>771.18000000000006</v>
      </c>
      <c r="H65" s="26">
        <f t="shared" si="37"/>
        <v>1169.0899999999999</v>
      </c>
      <c r="I65" s="26">
        <f t="shared" si="37"/>
        <v>131.77999999999997</v>
      </c>
      <c r="J65" s="26">
        <f t="shared" si="37"/>
        <v>690.83</v>
      </c>
      <c r="K65" s="26">
        <f t="shared" si="37"/>
        <v>894.35999999999967</v>
      </c>
      <c r="L65" s="26">
        <f t="shared" si="37"/>
        <v>193.45999999999995</v>
      </c>
      <c r="M65" s="26">
        <f t="shared" si="37"/>
        <v>586.74</v>
      </c>
      <c r="N65" s="26">
        <f t="shared" si="37"/>
        <v>720.69999999999982</v>
      </c>
      <c r="O65" s="26">
        <f t="shared" si="37"/>
        <v>450.32000000000016</v>
      </c>
      <c r="P65" s="26">
        <f t="shared" si="37"/>
        <v>290.40000000000003</v>
      </c>
      <c r="Q65" s="27">
        <f t="shared" si="30"/>
        <v>-0.35512524427074099</v>
      </c>
      <c r="S65" s="122" t="s">
        <v>15</v>
      </c>
      <c r="T65" s="25">
        <f>SUM(T54:T56)</f>
        <v>172.44200000000001</v>
      </c>
      <c r="U65" s="26">
        <f t="shared" ref="U65:AH65" si="38">SUM(U54:U56)</f>
        <v>186.90999999999997</v>
      </c>
      <c r="V65" s="26">
        <f t="shared" si="38"/>
        <v>317.54300000000001</v>
      </c>
      <c r="W65" s="26">
        <f t="shared" si="38"/>
        <v>273.15200000000004</v>
      </c>
      <c r="X65" s="26">
        <f t="shared" si="38"/>
        <v>274.7589999999999</v>
      </c>
      <c r="Y65" s="26">
        <f t="shared" si="38"/>
        <v>324.92199999999997</v>
      </c>
      <c r="Z65" s="26">
        <f t="shared" si="38"/>
        <v>316.45400000000001</v>
      </c>
      <c r="AA65" s="26">
        <f t="shared" si="38"/>
        <v>218.61900000000003</v>
      </c>
      <c r="AB65" s="26">
        <f t="shared" si="38"/>
        <v>473.084</v>
      </c>
      <c r="AC65" s="26">
        <f t="shared" si="38"/>
        <v>407.07599999999996</v>
      </c>
      <c r="AD65" s="26">
        <f t="shared" si="38"/>
        <v>151.21100000000001</v>
      </c>
      <c r="AE65" s="26">
        <f t="shared" si="38"/>
        <v>1125.3350000000005</v>
      </c>
      <c r="AF65" s="26">
        <f t="shared" si="38"/>
        <v>764.87600000000009</v>
      </c>
      <c r="AG65" s="26">
        <f t="shared" si="38"/>
        <v>659.798</v>
      </c>
      <c r="AH65" s="26">
        <f t="shared" si="38"/>
        <v>464.0329999999999</v>
      </c>
      <c r="AI65" s="27">
        <f t="shared" si="31"/>
        <v>-0.29670444590617145</v>
      </c>
      <c r="AK65" s="141">
        <f>(T65/B65)*10</f>
        <v>2.6427082694783306</v>
      </c>
      <c r="AL65" s="142">
        <f>(U65/C65)*10</f>
        <v>3.8715356891337658</v>
      </c>
      <c r="AM65" s="142">
        <f>(V65/D65)*10</f>
        <v>2.6966413315782778</v>
      </c>
      <c r="AN65" s="142">
        <f>(W65/E65)*10</f>
        <v>4.2712701912401698</v>
      </c>
      <c r="AO65" s="142">
        <f>(X65/F65)*10</f>
        <v>2.2684857992073972</v>
      </c>
      <c r="AP65" s="142">
        <f>(Y65/G65)*10</f>
        <v>4.2133094737934069</v>
      </c>
      <c r="AQ65" s="142">
        <f>(Z65/H65)*10</f>
        <v>2.7068403630173901</v>
      </c>
      <c r="AR65" s="142">
        <f>(AA65/I65)*10</f>
        <v>16.589694946122332</v>
      </c>
      <c r="AS65" s="142">
        <f>(AB65/J65)*10</f>
        <v>6.8480523428339826</v>
      </c>
      <c r="AT65" s="142">
        <f>(AC65/K65)*10</f>
        <v>4.5515899637729786</v>
      </c>
      <c r="AU65" s="142">
        <f>(AD65/L65)*10</f>
        <v>7.8161377028843191</v>
      </c>
      <c r="AV65" s="142">
        <f>(AE65/M65)*10</f>
        <v>19.179449159764129</v>
      </c>
      <c r="AW65" s="142">
        <f>(AF65/N65)*10</f>
        <v>10.612959622589154</v>
      </c>
      <c r="AX65" s="142">
        <f>(AG65/O65)*10</f>
        <v>14.651758749333801</v>
      </c>
      <c r="AY65" s="142">
        <f>(AH65/P65)*10</f>
        <v>15.979097796143245</v>
      </c>
      <c r="AZ65" s="27">
        <f t="shared" si="32"/>
        <v>9.0592472174700275E-2</v>
      </c>
    </row>
    <row r="66" spans="1:52" ht="20.100000000000001" customHeight="1">
      <c r="A66" s="156" t="s">
        <v>16</v>
      </c>
      <c r="B66" s="25">
        <f>SUM(B57:B59)</f>
        <v>1111.72</v>
      </c>
      <c r="C66" s="26">
        <f>SUM(C57:C59)</f>
        <v>461.55</v>
      </c>
      <c r="D66" s="26">
        <f>SUM(D57:D59)</f>
        <v>1146.69</v>
      </c>
      <c r="E66" s="26">
        <f t="shared" ref="E66:P66" si="39">SUM(E57:E59)</f>
        <v>632.67000000000007</v>
      </c>
      <c r="F66" s="26">
        <f t="shared" si="39"/>
        <v>431.12000000000012</v>
      </c>
      <c r="G66" s="26">
        <f t="shared" si="39"/>
        <v>1179.42</v>
      </c>
      <c r="H66" s="26">
        <f t="shared" si="39"/>
        <v>572.79999999999995</v>
      </c>
      <c r="I66" s="26">
        <f t="shared" si="39"/>
        <v>330.81000000000006</v>
      </c>
      <c r="J66" s="26">
        <f t="shared" si="39"/>
        <v>431.05</v>
      </c>
      <c r="K66" s="26">
        <f t="shared" si="39"/>
        <v>211.81999999999996</v>
      </c>
      <c r="L66" s="26">
        <f t="shared" si="39"/>
        <v>449.86999999999995</v>
      </c>
      <c r="M66" s="26">
        <f t="shared" si="39"/>
        <v>497.9500000000001</v>
      </c>
      <c r="N66" s="26">
        <f t="shared" si="39"/>
        <v>943.92000000000007</v>
      </c>
      <c r="O66" s="26">
        <f t="shared" si="39"/>
        <v>392.37</v>
      </c>
      <c r="P66" s="26">
        <f t="shared" si="39"/>
        <v>729.0499999999995</v>
      </c>
      <c r="Q66" s="27">
        <f t="shared" si="30"/>
        <v>0.85806764023752957</v>
      </c>
      <c r="S66" s="122" t="s">
        <v>16</v>
      </c>
      <c r="T66" s="25">
        <f>SUM(T57:T59)</f>
        <v>376.84800000000001</v>
      </c>
      <c r="U66" s="26">
        <f t="shared" ref="U66:AH66" si="40">SUM(U57:U59)</f>
        <v>361.52099999999996</v>
      </c>
      <c r="V66" s="26">
        <f t="shared" si="40"/>
        <v>353.411</v>
      </c>
      <c r="W66" s="26">
        <f t="shared" si="40"/>
        <v>296.82099999999997</v>
      </c>
      <c r="X66" s="26">
        <f t="shared" si="40"/>
        <v>289.45600000000002</v>
      </c>
      <c r="Y66" s="26">
        <f t="shared" si="40"/>
        <v>340.12899999999996</v>
      </c>
      <c r="Z66" s="26">
        <f t="shared" si="40"/>
        <v>363.57</v>
      </c>
      <c r="AA66" s="26">
        <f t="shared" si="40"/>
        <v>267.97200000000004</v>
      </c>
      <c r="AB66" s="26">
        <f t="shared" si="40"/>
        <v>304.03699999999998</v>
      </c>
      <c r="AC66" s="26">
        <f t="shared" si="40"/>
        <v>218.93900000000002</v>
      </c>
      <c r="AD66" s="26">
        <f t="shared" si="40"/>
        <v>237.03700000000001</v>
      </c>
      <c r="AE66" s="26">
        <f t="shared" si="40"/>
        <v>470.44100000000003</v>
      </c>
      <c r="AF66" s="26">
        <f t="shared" si="40"/>
        <v>626.85100000000011</v>
      </c>
      <c r="AG66" s="26">
        <f t="shared" si="40"/>
        <v>549.6110000000001</v>
      </c>
      <c r="AH66" s="26">
        <f t="shared" si="40"/>
        <v>563.27299999999991</v>
      </c>
      <c r="AI66" s="27">
        <f t="shared" si="31"/>
        <v>2.4857581089169984E-2</v>
      </c>
      <c r="AK66" s="141">
        <f>(T66/B66)*10</f>
        <v>3.3897744036268125</v>
      </c>
      <c r="AL66" s="142">
        <f>(U66/C66)*10</f>
        <v>7.8327591810204735</v>
      </c>
      <c r="AM66" s="142">
        <f>(V66/D66)*10</f>
        <v>3.0820099590996692</v>
      </c>
      <c r="AN66" s="142">
        <f>(W66/E66)*10</f>
        <v>4.691561161426967</v>
      </c>
      <c r="AO66" s="142">
        <f>(X66/F66)*10</f>
        <v>6.7140471330488012</v>
      </c>
      <c r="AP66" s="142">
        <f>(Y66/G66)*10</f>
        <v>2.883866646317681</v>
      </c>
      <c r="AQ66" s="142">
        <f>(Z66/H66)*10</f>
        <v>6.3472416201117321</v>
      </c>
      <c r="AR66" s="142">
        <f>(AA66/I66)*10</f>
        <v>8.1004806384329378</v>
      </c>
      <c r="AS66" s="142">
        <f>(AB66/J66)*10</f>
        <v>7.0534044774388116</v>
      </c>
      <c r="AT66" s="142">
        <f>(AC66/K66)*10</f>
        <v>10.33608724388632</v>
      </c>
      <c r="AU66" s="142">
        <f>(AD66/L66)*10</f>
        <v>5.2690110476359839</v>
      </c>
      <c r="AV66" s="142">
        <f>(AE66/M66)*10</f>
        <v>9.4475549753991359</v>
      </c>
      <c r="AW66" s="142">
        <f>(AF66/N66)*10</f>
        <v>6.6409335536909921</v>
      </c>
      <c r="AX66" s="142">
        <f>(AG66/O66)*10</f>
        <v>14.007467441445575</v>
      </c>
      <c r="AY66" s="142">
        <f>(AH66/P66)*10</f>
        <v>7.7261230368287537</v>
      </c>
      <c r="AZ66" s="27">
        <f t="shared" si="32"/>
        <v>-0.44842827091151782</v>
      </c>
    </row>
    <row r="67" spans="1:52" ht="20.100000000000001" customHeight="1" thickBot="1">
      <c r="A67" s="158" t="s">
        <v>17</v>
      </c>
      <c r="B67" s="29">
        <f>SUM(B60:B62)</f>
        <v>468.49</v>
      </c>
      <c r="C67" s="30">
        <f>SUM(C60:C62)</f>
        <v>604.85</v>
      </c>
      <c r="D67" s="30">
        <f>IF(D62="","",SUM(D60:D62))</f>
        <v>318.30999999999995</v>
      </c>
      <c r="E67" s="30">
        <f t="shared" ref="E67:P67" si="41">IF(E62="","",SUM(E60:E62))</f>
        <v>385.83</v>
      </c>
      <c r="F67" s="30">
        <f t="shared" si="41"/>
        <v>322.33000000000004</v>
      </c>
      <c r="G67" s="30">
        <f t="shared" si="41"/>
        <v>812.32999999999993</v>
      </c>
      <c r="H67" s="30">
        <f t="shared" si="41"/>
        <v>269.86</v>
      </c>
      <c r="I67" s="30">
        <f t="shared" si="41"/>
        <v>299.23</v>
      </c>
      <c r="J67" s="30">
        <f t="shared" si="41"/>
        <v>522.41</v>
      </c>
      <c r="K67" s="30">
        <f t="shared" si="41"/>
        <v>441.44000000000005</v>
      </c>
      <c r="L67" s="30">
        <f t="shared" si="41"/>
        <v>589.30999999999995</v>
      </c>
      <c r="M67" s="30">
        <f t="shared" si="41"/>
        <v>520.89999999999975</v>
      </c>
      <c r="N67" s="30">
        <f t="shared" si="41"/>
        <v>277.97000000000008</v>
      </c>
      <c r="O67" s="30">
        <f t="shared" si="41"/>
        <v>583.4699999999998</v>
      </c>
      <c r="P67" s="30">
        <f t="shared" si="41"/>
        <v>587.23000000000013</v>
      </c>
      <c r="Q67" s="31">
        <f t="shared" si="30"/>
        <v>6.4442045006604162E-3</v>
      </c>
      <c r="S67" s="123" t="s">
        <v>17</v>
      </c>
      <c r="T67" s="29">
        <f>SUM(T60:T62)</f>
        <v>173.405</v>
      </c>
      <c r="U67" s="30">
        <f t="shared" ref="U67:AH67" si="42">SUM(U60:U62)</f>
        <v>230.471</v>
      </c>
      <c r="V67" s="30">
        <f t="shared" si="42"/>
        <v>139.79900000000001</v>
      </c>
      <c r="W67" s="30">
        <f t="shared" si="42"/>
        <v>227.17700000000002</v>
      </c>
      <c r="X67" s="30">
        <f t="shared" si="42"/>
        <v>179.22899999999998</v>
      </c>
      <c r="Y67" s="30">
        <f t="shared" si="42"/>
        <v>388.57100000000008</v>
      </c>
      <c r="Z67" s="30">
        <f t="shared" si="42"/>
        <v>211.57600000000002</v>
      </c>
      <c r="AA67" s="30">
        <f t="shared" si="42"/>
        <v>147.53800000000001</v>
      </c>
      <c r="AB67" s="30">
        <f t="shared" si="42"/>
        <v>238.09199999999998</v>
      </c>
      <c r="AC67" s="30">
        <f t="shared" si="42"/>
        <v>412.428</v>
      </c>
      <c r="AD67" s="30">
        <f t="shared" si="42"/>
        <v>487.82399999999996</v>
      </c>
      <c r="AE67" s="30">
        <f t="shared" si="42"/>
        <v>426.8599999999999</v>
      </c>
      <c r="AF67" s="30">
        <f t="shared" si="42"/>
        <v>741.05799999999999</v>
      </c>
      <c r="AG67" s="30">
        <f t="shared" si="42"/>
        <v>584.07000000000005</v>
      </c>
      <c r="AH67" s="30">
        <f t="shared" si="42"/>
        <v>1669.2959999999996</v>
      </c>
      <c r="AI67" s="31">
        <f t="shared" si="31"/>
        <v>1.8580409882377105</v>
      </c>
      <c r="AK67" s="144">
        <f>(T67/B67)*10</f>
        <v>3.7013596875066703</v>
      </c>
      <c r="AL67" s="145">
        <f>(U67/C67)*10</f>
        <v>3.8103827395221956</v>
      </c>
      <c r="AM67" s="145">
        <f>IF(V62="","",(V67/D67)*10)</f>
        <v>4.3919135434010883</v>
      </c>
      <c r="AN67" s="145">
        <f>IF(W62="","",(W67/E67)*10)</f>
        <v>5.8880076717725425</v>
      </c>
      <c r="AO67" s="145">
        <f>IF(X62="","",(X67/F67)*10)</f>
        <v>5.5604194459094707</v>
      </c>
      <c r="AP67" s="145">
        <f>IF(Y62="","",(Y67/G67)*10)</f>
        <v>4.7834131449041664</v>
      </c>
      <c r="AQ67" s="145">
        <f>IF(Z62="","",(Z67/H67)*10)</f>
        <v>7.840213444008004</v>
      </c>
      <c r="AR67" s="145">
        <f>IF(AA62="","",(AA67/I67)*10)</f>
        <v>4.9305885105103098</v>
      </c>
      <c r="AS67" s="145">
        <f>IF(AB62="","",(AB67/J67)*10)</f>
        <v>4.5575697249286957</v>
      </c>
      <c r="AT67" s="145">
        <f>IF(AC62="","",(AC67/K67)*10)</f>
        <v>9.3427872417542588</v>
      </c>
      <c r="AU67" s="145">
        <f>IF(AD62="","",(AD67/L67)*10)</f>
        <v>8.2778843053740818</v>
      </c>
      <c r="AV67" s="145">
        <f>IF(AE62="","",(AE67/M67)*10)</f>
        <v>8.1946630831253628</v>
      </c>
      <c r="AW67" s="145">
        <f>IF(AF62="","",(AF67/N67)*10)</f>
        <v>26.659639529445617</v>
      </c>
      <c r="AX67" s="145">
        <f>IF(AG62="","",(AG67/O67)*10)</f>
        <v>10.010283305054248</v>
      </c>
      <c r="AY67" s="145">
        <f>IF(AH62="","",(AH67/P67)*10)</f>
        <v>28.42661308175671</v>
      </c>
      <c r="AZ67" s="31">
        <f t="shared" si="32"/>
        <v>1.839741115758827</v>
      </c>
    </row>
    <row r="69" spans="1:52"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5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</sheetData>
  <mergeCells count="24">
    <mergeCell ref="AK4:AY4"/>
    <mergeCell ref="AZ4:AZ5"/>
    <mergeCell ref="A26:A27"/>
    <mergeCell ref="B26:P26"/>
    <mergeCell ref="Q26:Q27"/>
    <mergeCell ref="S26:S27"/>
    <mergeCell ref="T26:AH26"/>
    <mergeCell ref="AI26:AI27"/>
    <mergeCell ref="AK26:AY26"/>
    <mergeCell ref="AZ26:AZ27"/>
    <mergeCell ref="A4:A5"/>
    <mergeCell ref="B4:P4"/>
    <mergeCell ref="Q4:Q5"/>
    <mergeCell ref="S4:S5"/>
    <mergeCell ref="T4:AH4"/>
    <mergeCell ref="AI4:AI5"/>
    <mergeCell ref="AK48:AY48"/>
    <mergeCell ref="AZ48:AZ49"/>
    <mergeCell ref="A48:A49"/>
    <mergeCell ref="B48:P48"/>
    <mergeCell ref="Q48:Q49"/>
    <mergeCell ref="S48:S49"/>
    <mergeCell ref="T48:AH48"/>
    <mergeCell ref="AI48:AI49"/>
  </mergeCells>
  <pageMargins left="0.70866141732283472" right="0.70866141732283472" top="0.74803149606299213" bottom="0.74803149606299213" header="0.31496062992125984" footer="0.31496062992125984"/>
  <pageSetup paperSize="9" scale="26" fitToHeight="2" orientation="landscape" horizontalDpi="4294967292" r:id="rId1"/>
  <ignoredErrors>
    <ignoredError sqref="B20:P23 T20:AH23 B42:P45 T41:AH45 B64:P67 T63:AH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302CB54C-FDFE-48D3-ACA4-C796EFBBBD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Q7:Q23</xm:sqref>
        </x14:conditionalFormatting>
        <x14:conditionalFormatting xmlns:xm="http://schemas.microsoft.com/office/excel/2006/main">
          <x14:cfRule type="iconSet" priority="6" id="{6F269936-7EAA-4959-AAFD-8480002294A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Q29:Q45</xm:sqref>
        </x14:conditionalFormatting>
        <x14:conditionalFormatting xmlns:xm="http://schemas.microsoft.com/office/excel/2006/main">
          <x14:cfRule type="iconSet" priority="3" id="{E0CC72F8-189E-4987-A885-4742C376AB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Q51:Q67</xm:sqref>
        </x14:conditionalFormatting>
        <x14:conditionalFormatting xmlns:xm="http://schemas.microsoft.com/office/excel/2006/main">
          <x14:cfRule type="iconSet" priority="7" id="{C9D76B94-D195-4B16-A1C9-87C4781F98A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AI7:AI23</xm:sqref>
        </x14:conditionalFormatting>
        <x14:conditionalFormatting xmlns:xm="http://schemas.microsoft.com/office/excel/2006/main">
          <x14:cfRule type="iconSet" priority="4" id="{8C3B9F14-EA2E-43F6-AF3D-791F8BFFD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AI29:AI45</xm:sqref>
        </x14:conditionalFormatting>
        <x14:conditionalFormatting xmlns:xm="http://schemas.microsoft.com/office/excel/2006/main">
          <x14:cfRule type="iconSet" priority="1" id="{DB00DD6F-C721-4807-9892-37A4885B9D6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AI51:AI67</xm:sqref>
        </x14:conditionalFormatting>
        <x14:conditionalFormatting xmlns:xm="http://schemas.microsoft.com/office/excel/2006/main">
          <x14:cfRule type="iconSet" priority="8" id="{4C861337-491B-4878-BADB-78446AB29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AZ7:AZ23</xm:sqref>
        </x14:conditionalFormatting>
        <x14:conditionalFormatting xmlns:xm="http://schemas.microsoft.com/office/excel/2006/main">
          <x14:cfRule type="iconSet" priority="5" id="{9652ED55-1667-4CB3-B871-40040955F66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AZ29:AZ45</xm:sqref>
        </x14:conditionalFormatting>
        <x14:conditionalFormatting xmlns:xm="http://schemas.microsoft.com/office/excel/2006/main">
          <x14:cfRule type="iconSet" priority="2" id="{7C29BB15-BACF-406B-8010-E22958F6E3F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AZ51:AZ67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Y61"/>
  <sheetViews>
    <sheetView showGridLines="0" topLeftCell="O18" zoomScaleNormal="100" workbookViewId="0">
      <selection activeCell="AA35" sqref="AA3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5" max="19" width="10.140625" customWidth="1"/>
    <col min="20" max="20" width="12.42578125" customWidth="1"/>
    <col min="21" max="21" width="2.140625" customWidth="1"/>
    <col min="22" max="22" width="2.85546875" hidden="1" customWidth="1"/>
    <col min="23" max="23" width="2.28515625" hidden="1" customWidth="1"/>
    <col min="24" max="24" width="22" hidden="1" customWidth="1"/>
    <col min="25" max="25" width="9.140625" customWidth="1"/>
    <col min="42" max="42" width="2" customWidth="1"/>
    <col min="43" max="45" width="9.140625" customWidth="1"/>
    <col min="52" max="52" width="10.140625" customWidth="1"/>
  </cols>
  <sheetData>
    <row r="1" spans="1:32" ht="15.75">
      <c r="A1" s="10" t="s">
        <v>69</v>
      </c>
      <c r="B1" s="10"/>
    </row>
    <row r="3" spans="1:32" ht="15.75" thickBot="1"/>
    <row r="4" spans="1:32" ht="15" customHeight="1">
      <c r="A4" s="495" t="s">
        <v>29</v>
      </c>
      <c r="B4" s="474"/>
      <c r="C4" s="474"/>
      <c r="D4" s="474"/>
      <c r="E4" s="525" t="s">
        <v>18</v>
      </c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22"/>
      <c r="T4" s="518" t="s">
        <v>162</v>
      </c>
      <c r="V4" s="498" t="s">
        <v>29</v>
      </c>
      <c r="W4" s="514"/>
      <c r="X4" s="514"/>
      <c r="Y4" s="504" t="s">
        <v>111</v>
      </c>
      <c r="Z4" s="505"/>
      <c r="AA4" s="505"/>
      <c r="AB4" s="506"/>
      <c r="AC4" s="506"/>
      <c r="AD4" s="506"/>
      <c r="AE4" s="506"/>
      <c r="AF4" s="507"/>
    </row>
    <row r="5" spans="1:32" ht="15.75" customHeight="1">
      <c r="A5" s="512"/>
      <c r="B5" s="475"/>
      <c r="C5" s="475"/>
      <c r="D5" s="475"/>
      <c r="E5" s="523" t="s">
        <v>67</v>
      </c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24"/>
      <c r="T5" s="519"/>
      <c r="V5" s="499"/>
      <c r="W5" s="515"/>
      <c r="X5" s="515"/>
      <c r="Y5" s="508" t="s">
        <v>67</v>
      </c>
      <c r="Z5" s="509"/>
      <c r="AA5" s="509"/>
      <c r="AB5" s="510"/>
      <c r="AC5" s="510"/>
      <c r="AD5" s="510"/>
      <c r="AE5" s="510"/>
      <c r="AF5" s="511"/>
    </row>
    <row r="6" spans="1:32" ht="21.75" customHeight="1" thickBot="1">
      <c r="A6" s="496"/>
      <c r="B6" s="513"/>
      <c r="C6" s="513"/>
      <c r="D6" s="513"/>
      <c r="E6" s="35">
        <v>2010</v>
      </c>
      <c r="F6" s="36">
        <v>2011</v>
      </c>
      <c r="G6" s="36">
        <v>2012</v>
      </c>
      <c r="H6" s="36">
        <v>2013</v>
      </c>
      <c r="I6" s="36">
        <v>2014</v>
      </c>
      <c r="J6" s="36">
        <v>2015</v>
      </c>
      <c r="K6" s="36">
        <v>2016</v>
      </c>
      <c r="L6" s="36">
        <v>2017</v>
      </c>
      <c r="M6" s="36">
        <v>2018</v>
      </c>
      <c r="N6" s="36">
        <v>2019</v>
      </c>
      <c r="O6" s="36">
        <v>2020</v>
      </c>
      <c r="P6" s="36">
        <v>2021</v>
      </c>
      <c r="Q6" s="36">
        <v>2022</v>
      </c>
      <c r="R6" s="36">
        <v>2023</v>
      </c>
      <c r="S6" s="58">
        <v>2024</v>
      </c>
      <c r="T6" s="520"/>
      <c r="V6" s="516"/>
      <c r="W6" s="517"/>
      <c r="X6" s="517"/>
      <c r="Y6" s="51">
        <v>2010</v>
      </c>
      <c r="Z6" s="36">
        <v>2015</v>
      </c>
      <c r="AA6" s="36">
        <v>2019</v>
      </c>
      <c r="AB6" s="179">
        <v>2020</v>
      </c>
      <c r="AC6" s="179">
        <v>2021</v>
      </c>
      <c r="AD6" s="179">
        <v>2022</v>
      </c>
      <c r="AE6" s="179">
        <v>2023</v>
      </c>
      <c r="AF6" s="207">
        <v>2024</v>
      </c>
    </row>
    <row r="7" spans="1:32" ht="20.100000000000001" customHeight="1" thickBot="1">
      <c r="A7" s="42" t="s">
        <v>44</v>
      </c>
      <c r="B7" s="43"/>
      <c r="C7" s="43"/>
      <c r="D7" s="46"/>
      <c r="E7" s="44">
        <v>1813519.3599999996</v>
      </c>
      <c r="F7" s="138">
        <v>1633514.4600000002</v>
      </c>
      <c r="G7" s="138">
        <v>1293051.3799999997</v>
      </c>
      <c r="H7" s="138">
        <v>1596293.25</v>
      </c>
      <c r="I7" s="138">
        <v>2327610.5800000005</v>
      </c>
      <c r="J7" s="138">
        <v>2158071.8900000006</v>
      </c>
      <c r="K7" s="138">
        <v>1802160.4399999997</v>
      </c>
      <c r="L7" s="138">
        <v>2154377.02</v>
      </c>
      <c r="M7" s="138">
        <v>2019022.35</v>
      </c>
      <c r="N7" s="138">
        <v>2933388.6800000006</v>
      </c>
      <c r="O7" s="138">
        <v>2743339.09</v>
      </c>
      <c r="P7" s="138">
        <v>2968922.7899999986</v>
      </c>
      <c r="Q7" s="138">
        <v>2968861.1400000006</v>
      </c>
      <c r="R7" s="138">
        <v>2890440.87</v>
      </c>
      <c r="S7" s="159">
        <v>1941178.6600000006</v>
      </c>
      <c r="T7" s="28">
        <f>(S7-R7)/R7</f>
        <v>-0.32841433286265409</v>
      </c>
      <c r="U7" s="2"/>
      <c r="V7" s="4" t="s">
        <v>44</v>
      </c>
      <c r="W7" s="6"/>
      <c r="X7" s="6"/>
      <c r="Y7" s="210">
        <f>E7/$E$17</f>
        <v>0.99848944777224213</v>
      </c>
      <c r="Z7" s="211">
        <f t="shared" ref="Z7:Z16" si="0">J7/$J$17</f>
        <v>0.9986027662022483</v>
      </c>
      <c r="AA7" s="211">
        <f>N7/$N$17</f>
        <v>0.99936208060860987</v>
      </c>
      <c r="AB7" s="334">
        <f>O7/$O$17</f>
        <v>0.99930817299679831</v>
      </c>
      <c r="AC7" s="334">
        <f>P7/$P$17</f>
        <v>0.99931715142438371</v>
      </c>
      <c r="AD7" s="334">
        <f>Q7/$Q$17</f>
        <v>0.99913798863489811</v>
      </c>
      <c r="AE7" s="334">
        <f>R7/$R$17</f>
        <v>0.99919898588406286</v>
      </c>
      <c r="AF7" s="212">
        <f>S7/$S$17</f>
        <v>0.99896941678529039</v>
      </c>
    </row>
    <row r="8" spans="1:32" ht="20.100000000000001" customHeight="1">
      <c r="A8" s="16"/>
      <c r="B8" t="s">
        <v>95</v>
      </c>
      <c r="D8" s="47"/>
      <c r="E8" s="45">
        <v>538497.17000000016</v>
      </c>
      <c r="F8" s="26">
        <v>447061.44</v>
      </c>
      <c r="G8" s="26">
        <v>373588.98999999982</v>
      </c>
      <c r="H8" s="26">
        <v>380419.17</v>
      </c>
      <c r="I8" s="26">
        <v>473564.98000000016</v>
      </c>
      <c r="J8" s="26">
        <v>466599.0900000002</v>
      </c>
      <c r="K8" s="26">
        <v>445876.64000000007</v>
      </c>
      <c r="L8" s="26">
        <v>519205.4499999999</v>
      </c>
      <c r="M8" s="26">
        <v>487079.84000000014</v>
      </c>
      <c r="N8" s="26">
        <v>538797.72000000044</v>
      </c>
      <c r="O8" s="26">
        <v>550193.38000000012</v>
      </c>
      <c r="P8" s="26">
        <v>669865.80999999971</v>
      </c>
      <c r="Q8" s="26">
        <v>631209.76000000013</v>
      </c>
      <c r="R8" s="26">
        <v>639980.19000000029</v>
      </c>
      <c r="S8" s="39">
        <v>655818.21000000054</v>
      </c>
      <c r="T8" s="27">
        <f t="shared" ref="T8:T21" si="1">(S8-R8)/R8</f>
        <v>2.4747672267793546E-2</v>
      </c>
      <c r="V8" s="1"/>
      <c r="W8" t="s">
        <v>45</v>
      </c>
      <c r="Y8" s="213">
        <f t="shared" ref="Y8:Y16" si="2">E8/$E$17</f>
        <v>0.2964863534184799</v>
      </c>
      <c r="Z8" s="214">
        <f t="shared" si="0"/>
        <v>0.21590899920458714</v>
      </c>
      <c r="AA8" s="214">
        <f t="shared" ref="AA8:AA16" si="3">N8/$N$17</f>
        <v>0.18356040376019161</v>
      </c>
      <c r="AB8" s="335">
        <f t="shared" ref="AB8:AB16" si="4">O8/$O$17</f>
        <v>0.20041734664406119</v>
      </c>
      <c r="AC8" s="335">
        <f t="shared" ref="AC8:AC21" si="5">P8/$P$17</f>
        <v>0.22547180928399538</v>
      </c>
      <c r="AD8" s="335">
        <f t="shared" ref="AD8:AD16" si="6">Q8/$Q$17</f>
        <v>0.21242679272399947</v>
      </c>
      <c r="AE8" s="335">
        <f t="shared" ref="AE8:AE16" si="7">R8/$R$17</f>
        <v>0.22123530132408145</v>
      </c>
      <c r="AF8" s="219">
        <f t="shared" ref="AF8:AF16" si="8">S8/$S$17</f>
        <v>0.33749718573604837</v>
      </c>
    </row>
    <row r="9" spans="1:32" ht="20.100000000000001" customHeight="1">
      <c r="A9" s="70"/>
      <c r="B9" s="71" t="s">
        <v>96</v>
      </c>
      <c r="C9" s="71"/>
      <c r="D9" s="110"/>
      <c r="E9" s="78">
        <f>SUM(E10:E11)</f>
        <v>1275022.1899999995</v>
      </c>
      <c r="F9" s="78">
        <f t="shared" ref="F9:S9" si="9">SUM(F10:F11)</f>
        <v>1186453.0200000003</v>
      </c>
      <c r="G9" s="78">
        <f t="shared" si="9"/>
        <v>919462.3899999999</v>
      </c>
      <c r="H9" s="78">
        <f t="shared" si="9"/>
        <v>1215874.08</v>
      </c>
      <c r="I9" s="78">
        <f t="shared" si="9"/>
        <v>1854045.6000000003</v>
      </c>
      <c r="J9" s="78">
        <f t="shared" si="9"/>
        <v>1691472.8000000003</v>
      </c>
      <c r="K9" s="78">
        <f t="shared" si="9"/>
        <v>1356283.7999999996</v>
      </c>
      <c r="L9" s="78">
        <f t="shared" si="9"/>
        <v>1635171.57</v>
      </c>
      <c r="M9" s="78">
        <f t="shared" si="9"/>
        <v>1531942.51</v>
      </c>
      <c r="N9" s="78">
        <f t="shared" si="9"/>
        <v>2394590.9600000004</v>
      </c>
      <c r="O9" s="78">
        <f t="shared" si="9"/>
        <v>2193145.7099999995</v>
      </c>
      <c r="P9" s="78">
        <f t="shared" si="9"/>
        <v>2299056.9799999991</v>
      </c>
      <c r="Q9" s="78">
        <f t="shared" si="9"/>
        <v>2337651.3800000004</v>
      </c>
      <c r="R9" s="78">
        <f t="shared" si="9"/>
        <v>2250460.6800000002</v>
      </c>
      <c r="S9" s="78">
        <f t="shared" si="9"/>
        <v>1285360.45</v>
      </c>
      <c r="T9" s="83">
        <f t="shared" si="1"/>
        <v>-0.42884563084212612</v>
      </c>
      <c r="V9" s="1"/>
      <c r="Y9" s="216">
        <f t="shared" si="2"/>
        <v>0.70200309435376218</v>
      </c>
      <c r="Z9" s="217">
        <f t="shared" si="0"/>
        <v>0.78269376699766113</v>
      </c>
      <c r="AA9" s="217">
        <f t="shared" si="3"/>
        <v>0.81580167684841831</v>
      </c>
      <c r="AB9" s="336">
        <f t="shared" si="4"/>
        <v>0.79889082635273712</v>
      </c>
      <c r="AC9" s="336">
        <f t="shared" si="5"/>
        <v>0.77384534214038836</v>
      </c>
      <c r="AD9" s="336">
        <f t="shared" si="6"/>
        <v>0.78671119591089866</v>
      </c>
      <c r="AE9" s="336">
        <f t="shared" si="7"/>
        <v>0.77796368455998155</v>
      </c>
      <c r="AF9" s="241">
        <f t="shared" si="8"/>
        <v>0.66147223104924202</v>
      </c>
    </row>
    <row r="10" spans="1:32" ht="20.100000000000001" customHeight="1">
      <c r="A10" s="16"/>
      <c r="C10" t="s">
        <v>103</v>
      </c>
      <c r="D10" s="47"/>
      <c r="E10" s="45"/>
      <c r="F10" s="26"/>
      <c r="G10" s="26"/>
      <c r="H10" s="26"/>
      <c r="I10" s="26"/>
      <c r="J10" s="26"/>
      <c r="K10" s="26"/>
      <c r="L10" s="237">
        <v>161985.14999999997</v>
      </c>
      <c r="M10" s="237">
        <v>134104.18</v>
      </c>
      <c r="N10" s="237">
        <v>145782.84999999995</v>
      </c>
      <c r="O10" s="237">
        <v>86130.340000000011</v>
      </c>
      <c r="P10" s="237">
        <v>56290.200000000004</v>
      </c>
      <c r="Q10" s="237">
        <v>77658.42</v>
      </c>
      <c r="R10" s="237">
        <v>62196.35</v>
      </c>
      <c r="S10" s="238">
        <v>57193.780000000013</v>
      </c>
      <c r="T10" s="113">
        <f t="shared" si="1"/>
        <v>-8.0431890295812936E-2</v>
      </c>
      <c r="V10" s="1"/>
      <c r="Y10" s="213">
        <f t="shared" si="2"/>
        <v>0</v>
      </c>
      <c r="Z10" s="214">
        <f t="shared" si="0"/>
        <v>0</v>
      </c>
      <c r="AA10" s="214">
        <f t="shared" si="3"/>
        <v>4.9666057991691985E-2</v>
      </c>
      <c r="AB10" s="335">
        <f t="shared" si="4"/>
        <v>3.1374449122508245E-2</v>
      </c>
      <c r="AC10" s="335">
        <f t="shared" si="5"/>
        <v>1.894685928060422E-2</v>
      </c>
      <c r="AD10" s="335">
        <f t="shared" si="6"/>
        <v>2.6135098241531138E-2</v>
      </c>
      <c r="AE10" s="335">
        <f t="shared" si="7"/>
        <v>2.1500709629009029E-2</v>
      </c>
      <c r="AF10" s="219">
        <f t="shared" si="8"/>
        <v>2.9433064677491457E-2</v>
      </c>
    </row>
    <row r="11" spans="1:32" ht="20.100000000000001" customHeight="1" thickBot="1">
      <c r="A11" s="16"/>
      <c r="C11" t="s">
        <v>104</v>
      </c>
      <c r="D11" s="47"/>
      <c r="E11" s="45">
        <v>1275022.1899999995</v>
      </c>
      <c r="F11" s="26">
        <v>1186453.0200000003</v>
      </c>
      <c r="G11" s="26">
        <v>919462.3899999999</v>
      </c>
      <c r="H11" s="26">
        <v>1215874.08</v>
      </c>
      <c r="I11" s="26">
        <v>1854045.6000000003</v>
      </c>
      <c r="J11" s="26">
        <v>1691472.8000000003</v>
      </c>
      <c r="K11" s="26">
        <v>1356283.7999999996</v>
      </c>
      <c r="L11" s="237">
        <v>1473186.4200000002</v>
      </c>
      <c r="M11" s="237">
        <v>1397838.33</v>
      </c>
      <c r="N11" s="237">
        <v>2248808.1100000003</v>
      </c>
      <c r="O11" s="237">
        <v>2107015.3699999996</v>
      </c>
      <c r="P11" s="237">
        <v>2242766.7799999989</v>
      </c>
      <c r="Q11" s="237">
        <v>2259992.9600000004</v>
      </c>
      <c r="R11" s="237">
        <v>2188264.33</v>
      </c>
      <c r="S11" s="238">
        <v>1228166.67</v>
      </c>
      <c r="T11" s="27">
        <f t="shared" si="1"/>
        <v>-0.43874848519785548</v>
      </c>
      <c r="V11" s="7"/>
      <c r="W11" s="5" t="s">
        <v>48</v>
      </c>
      <c r="X11" s="5"/>
      <c r="Y11" s="213">
        <f t="shared" si="2"/>
        <v>0.70200309435376218</v>
      </c>
      <c r="Z11" s="214">
        <f t="shared" si="0"/>
        <v>0.78269376699766113</v>
      </c>
      <c r="AA11" s="214">
        <f t="shared" si="3"/>
        <v>0.76613561885672632</v>
      </c>
      <c r="AB11" s="335">
        <f t="shared" si="4"/>
        <v>0.76751637723022892</v>
      </c>
      <c r="AC11" s="335">
        <f t="shared" si="5"/>
        <v>0.75489848285978411</v>
      </c>
      <c r="AD11" s="335">
        <f t="shared" si="6"/>
        <v>0.76057609766936751</v>
      </c>
      <c r="AE11" s="335">
        <f t="shared" si="7"/>
        <v>0.75646297493097248</v>
      </c>
      <c r="AF11" s="219">
        <f t="shared" si="8"/>
        <v>0.6320391663717505</v>
      </c>
    </row>
    <row r="12" spans="1:32" ht="20.100000000000001" customHeight="1" thickBot="1">
      <c r="A12" s="42" t="s">
        <v>49</v>
      </c>
      <c r="B12" s="43"/>
      <c r="C12" s="43"/>
      <c r="D12" s="46"/>
      <c r="E12" s="44">
        <v>2743.5600000000004</v>
      </c>
      <c r="F12" s="138">
        <v>2573.9700000000003</v>
      </c>
      <c r="G12" s="138">
        <v>3093.1899999999996</v>
      </c>
      <c r="H12" s="138">
        <v>3236.6899999999996</v>
      </c>
      <c r="I12" s="138">
        <v>2587.8399999999992</v>
      </c>
      <c r="J12" s="138">
        <v>3019.5500000000006</v>
      </c>
      <c r="K12" s="138">
        <v>2289.8599999999992</v>
      </c>
      <c r="L12" s="138">
        <v>1443.8699999999997</v>
      </c>
      <c r="M12" s="138">
        <v>2007.64</v>
      </c>
      <c r="N12" s="138">
        <v>1872.4599999999989</v>
      </c>
      <c r="O12" s="138">
        <v>1899.2299999999989</v>
      </c>
      <c r="P12" s="138">
        <v>2028.7099999999982</v>
      </c>
      <c r="Q12" s="138">
        <v>2561.400000000001</v>
      </c>
      <c r="R12" s="138">
        <v>2317.139999999999</v>
      </c>
      <c r="S12" s="159">
        <v>2002.609999999999</v>
      </c>
      <c r="T12" s="28">
        <f t="shared" si="1"/>
        <v>-0.13574061127079076</v>
      </c>
      <c r="U12" s="2"/>
      <c r="V12" s="4" t="s">
        <v>49</v>
      </c>
      <c r="W12" s="6"/>
      <c r="X12" s="6"/>
      <c r="Y12" s="210">
        <f t="shared" si="2"/>
        <v>1.5105522277578628E-3</v>
      </c>
      <c r="Z12" s="211">
        <f t="shared" si="0"/>
        <v>1.3972337977517508E-3</v>
      </c>
      <c r="AA12" s="211">
        <f t="shared" si="3"/>
        <v>6.379193913901638E-4</v>
      </c>
      <c r="AB12" s="334">
        <f t="shared" si="4"/>
        <v>6.9182700320167428E-4</v>
      </c>
      <c r="AC12" s="334">
        <f t="shared" si="5"/>
        <v>6.8284857561626278E-4</v>
      </c>
      <c r="AD12" s="334">
        <f t="shared" si="6"/>
        <v>8.6201136510191526E-4</v>
      </c>
      <c r="AE12" s="334">
        <f t="shared" si="7"/>
        <v>8.0101411593705993E-4</v>
      </c>
      <c r="AF12" s="212">
        <f t="shared" si="8"/>
        <v>1.0305832147095562E-3</v>
      </c>
    </row>
    <row r="13" spans="1:32" ht="20.100000000000001" customHeight="1">
      <c r="A13" s="16"/>
      <c r="B13" t="s">
        <v>95</v>
      </c>
      <c r="D13" s="47"/>
      <c r="E13" s="45">
        <v>2228.34</v>
      </c>
      <c r="F13" s="26">
        <v>2549.9100000000003</v>
      </c>
      <c r="G13" s="26">
        <v>2590.3399999999997</v>
      </c>
      <c r="H13" s="26">
        <v>1869.5599999999997</v>
      </c>
      <c r="I13" s="26">
        <v>1867.1399999999994</v>
      </c>
      <c r="J13" s="26">
        <v>2151.7300000000005</v>
      </c>
      <c r="K13" s="26">
        <v>1560.0899999999992</v>
      </c>
      <c r="L13" s="26">
        <v>1443.4399999999996</v>
      </c>
      <c r="M13" s="26">
        <v>1766.7500000000002</v>
      </c>
      <c r="N13" s="26">
        <v>1852.4499999999989</v>
      </c>
      <c r="O13" s="26">
        <v>1820.609999999999</v>
      </c>
      <c r="P13" s="26">
        <v>1832.4499999999982</v>
      </c>
      <c r="Q13" s="26">
        <v>2530.2400000000011</v>
      </c>
      <c r="R13" s="26">
        <v>2071.7399999999989</v>
      </c>
      <c r="S13" s="39">
        <v>1664.7399999999991</v>
      </c>
      <c r="T13" s="27">
        <f t="shared" si="1"/>
        <v>-0.19645322289476477</v>
      </c>
      <c r="V13" s="13"/>
      <c r="W13" s="14" t="s">
        <v>45</v>
      </c>
      <c r="X13" s="14"/>
      <c r="Y13" s="213">
        <f t="shared" si="2"/>
        <v>1.2268818437365888E-3</v>
      </c>
      <c r="Z13" s="214">
        <f t="shared" si="0"/>
        <v>9.9566818884813126E-4</v>
      </c>
      <c r="AA13" s="214">
        <f t="shared" si="3"/>
        <v>6.3110228073267737E-4</v>
      </c>
      <c r="AB13" s="335">
        <f t="shared" si="4"/>
        <v>6.6318832384650635E-4</v>
      </c>
      <c r="AC13" s="335">
        <f t="shared" si="5"/>
        <v>6.1678893108823858E-4</v>
      </c>
      <c r="AD13" s="335">
        <f t="shared" si="6"/>
        <v>8.5152480535467725E-4</v>
      </c>
      <c r="AE13" s="335">
        <f t="shared" si="7"/>
        <v>7.1618157925349541E-4</v>
      </c>
      <c r="AF13" s="219">
        <f t="shared" si="8"/>
        <v>8.5670854577555623E-4</v>
      </c>
    </row>
    <row r="14" spans="1:32" ht="20.100000000000001" customHeight="1">
      <c r="A14" s="70"/>
      <c r="B14" s="71" t="s">
        <v>96</v>
      </c>
      <c r="C14" s="71"/>
      <c r="D14" s="110"/>
      <c r="E14" s="78">
        <f>SUM(E15:E16)</f>
        <v>515.22</v>
      </c>
      <c r="F14" s="78">
        <f t="shared" ref="F14:S14" si="10">SUM(F15:F16)</f>
        <v>24.06</v>
      </c>
      <c r="G14" s="78">
        <f t="shared" si="10"/>
        <v>502.85</v>
      </c>
      <c r="H14" s="78">
        <f t="shared" si="10"/>
        <v>1367.1299999999999</v>
      </c>
      <c r="I14" s="78">
        <f t="shared" si="10"/>
        <v>720.69999999999993</v>
      </c>
      <c r="J14" s="78">
        <f t="shared" si="10"/>
        <v>867.82</v>
      </c>
      <c r="K14" s="78">
        <f t="shared" si="10"/>
        <v>729.77</v>
      </c>
      <c r="L14" s="78">
        <f t="shared" si="10"/>
        <v>0.43000000000000005</v>
      </c>
      <c r="M14" s="78">
        <f t="shared" si="10"/>
        <v>240.89000000000001</v>
      </c>
      <c r="N14" s="78">
        <f t="shared" si="10"/>
        <v>20.009999999999998</v>
      </c>
      <c r="O14" s="78">
        <f t="shared" si="10"/>
        <v>78.61999999999999</v>
      </c>
      <c r="P14" s="78">
        <f t="shared" si="10"/>
        <v>196.26</v>
      </c>
      <c r="Q14" s="78">
        <f t="shared" si="10"/>
        <v>31.159999999999997</v>
      </c>
      <c r="R14" s="78">
        <f t="shared" si="10"/>
        <v>245.4</v>
      </c>
      <c r="S14" s="78">
        <f t="shared" si="10"/>
        <v>337.86999999999989</v>
      </c>
      <c r="T14" s="83">
        <f t="shared" si="1"/>
        <v>0.37681336593316983</v>
      </c>
      <c r="V14" s="1"/>
      <c r="Y14" s="216">
        <f t="shared" si="2"/>
        <v>2.8367038402127379E-4</v>
      </c>
      <c r="Z14" s="217">
        <f t="shared" si="0"/>
        <v>4.0156560890361952E-4</v>
      </c>
      <c r="AA14" s="217">
        <f t="shared" si="3"/>
        <v>6.8171106574865073E-6</v>
      </c>
      <c r="AB14" s="336">
        <f t="shared" si="4"/>
        <v>2.8638679355167969E-5</v>
      </c>
      <c r="AC14" s="336">
        <f t="shared" si="5"/>
        <v>6.6059644528024131E-5</v>
      </c>
      <c r="AD14" s="336">
        <f t="shared" si="6"/>
        <v>1.0486559747238099E-5</v>
      </c>
      <c r="AE14" s="336">
        <f t="shared" si="7"/>
        <v>8.4832536683564482E-5</v>
      </c>
      <c r="AF14" s="241">
        <f t="shared" si="8"/>
        <v>1.7387466893400004E-4</v>
      </c>
    </row>
    <row r="15" spans="1:32" ht="20.100000000000001" customHeight="1">
      <c r="A15" s="16"/>
      <c r="C15" t="s">
        <v>103</v>
      </c>
      <c r="D15" s="47"/>
      <c r="E15" s="45"/>
      <c r="F15" s="26"/>
      <c r="G15" s="26"/>
      <c r="H15" s="26"/>
      <c r="I15" s="26"/>
      <c r="J15" s="26"/>
      <c r="K15" s="26"/>
      <c r="L15" s="26">
        <v>0.26</v>
      </c>
      <c r="M15" s="26">
        <v>0.06</v>
      </c>
      <c r="N15" s="26">
        <v>0.27</v>
      </c>
      <c r="O15" s="26">
        <v>13.1</v>
      </c>
      <c r="P15" s="26">
        <v>190.48</v>
      </c>
      <c r="Q15" s="26">
        <v>22.45</v>
      </c>
      <c r="R15" s="26">
        <v>0.96</v>
      </c>
      <c r="S15" s="39">
        <v>319.90999999999991</v>
      </c>
      <c r="T15" s="239">
        <f t="shared" si="1"/>
        <v>332.23958333333326</v>
      </c>
      <c r="V15" s="1"/>
      <c r="Y15" s="213">
        <f t="shared" si="2"/>
        <v>0</v>
      </c>
      <c r="Z15" s="214">
        <f t="shared" si="0"/>
        <v>0</v>
      </c>
      <c r="AA15" s="214">
        <f t="shared" si="3"/>
        <v>9.1985001375380163E-8</v>
      </c>
      <c r="AB15" s="335">
        <f t="shared" si="4"/>
        <v>4.7718990021966476E-6</v>
      </c>
      <c r="AC15" s="335">
        <f t="shared" si="5"/>
        <v>6.4114139863945976E-5</v>
      </c>
      <c r="AD15" s="335">
        <f t="shared" si="6"/>
        <v>7.5553037973522255E-6</v>
      </c>
      <c r="AE15" s="335">
        <f t="shared" si="7"/>
        <v>3.318632241899833E-7</v>
      </c>
      <c r="AF15" s="219">
        <f t="shared" si="8"/>
        <v>1.6463209322720561E-4</v>
      </c>
    </row>
    <row r="16" spans="1:32" ht="20.100000000000001" customHeight="1" thickBot="1">
      <c r="A16" s="16"/>
      <c r="C16" t="s">
        <v>104</v>
      </c>
      <c r="D16" s="19"/>
      <c r="E16" s="45">
        <v>515.22</v>
      </c>
      <c r="F16" s="26">
        <v>24.06</v>
      </c>
      <c r="G16" s="26">
        <v>502.85</v>
      </c>
      <c r="H16" s="26">
        <v>1367.1299999999999</v>
      </c>
      <c r="I16" s="26">
        <v>720.69999999999993</v>
      </c>
      <c r="J16" s="26">
        <v>867.82</v>
      </c>
      <c r="K16" s="26">
        <v>729.77</v>
      </c>
      <c r="L16" s="26">
        <v>0.17</v>
      </c>
      <c r="M16" s="26">
        <v>240.83</v>
      </c>
      <c r="N16" s="26">
        <v>19.739999999999998</v>
      </c>
      <c r="O16" s="26">
        <v>65.52</v>
      </c>
      <c r="P16" s="26">
        <v>5.78</v>
      </c>
      <c r="Q16" s="26">
        <v>8.7099999999999991</v>
      </c>
      <c r="R16" s="26">
        <v>244.44</v>
      </c>
      <c r="S16" s="39">
        <v>17.96</v>
      </c>
      <c r="T16" s="239">
        <f t="shared" si="1"/>
        <v>-0.92652593683521511</v>
      </c>
      <c r="V16" s="7"/>
      <c r="W16" s="5" t="s">
        <v>48</v>
      </c>
      <c r="X16" s="5"/>
      <c r="Y16" s="213">
        <f t="shared" si="2"/>
        <v>2.8367038402127379E-4</v>
      </c>
      <c r="Z16" s="214">
        <f t="shared" si="0"/>
        <v>4.0156560890361952E-4</v>
      </c>
      <c r="AA16" s="214">
        <f t="shared" si="3"/>
        <v>6.7251256561111266E-6</v>
      </c>
      <c r="AB16" s="335">
        <f t="shared" si="4"/>
        <v>2.3866780352971323E-5</v>
      </c>
      <c r="AC16" s="335">
        <f t="shared" si="5"/>
        <v>1.9455046640781589E-6</v>
      </c>
      <c r="AD16" s="335">
        <f t="shared" si="6"/>
        <v>2.9312559498858745E-6</v>
      </c>
      <c r="AE16" s="335">
        <f t="shared" si="7"/>
        <v>8.4500673459374497E-5</v>
      </c>
      <c r="AF16" s="219">
        <f t="shared" si="8"/>
        <v>9.2425757067944542E-6</v>
      </c>
    </row>
    <row r="17" spans="1:51" ht="20.100000000000001" customHeight="1" thickBot="1">
      <c r="A17" s="229" t="s">
        <v>27</v>
      </c>
      <c r="B17" s="230"/>
      <c r="C17" s="231"/>
      <c r="D17" s="231"/>
      <c r="E17" s="232">
        <f>E7+E12</f>
        <v>1816262.9199999997</v>
      </c>
      <c r="F17" s="233">
        <f t="shared" ref="F17:N17" si="11">F7+F12</f>
        <v>1636088.4300000002</v>
      </c>
      <c r="G17" s="233">
        <f t="shared" si="11"/>
        <v>1296144.5699999996</v>
      </c>
      <c r="H17" s="233">
        <f t="shared" si="11"/>
        <v>1599529.94</v>
      </c>
      <c r="I17" s="233">
        <f t="shared" si="11"/>
        <v>2330198.4200000004</v>
      </c>
      <c r="J17" s="233">
        <f t="shared" si="11"/>
        <v>2161091.4400000004</v>
      </c>
      <c r="K17" s="233">
        <f t="shared" si="11"/>
        <v>1804450.2999999998</v>
      </c>
      <c r="L17" s="233">
        <f t="shared" si="11"/>
        <v>2155820.89</v>
      </c>
      <c r="M17" s="233">
        <f t="shared" si="11"/>
        <v>2021029.99</v>
      </c>
      <c r="N17" s="233">
        <f t="shared" si="11"/>
        <v>2935261.1400000006</v>
      </c>
      <c r="O17" s="233">
        <f>O7+O12</f>
        <v>2745238.32</v>
      </c>
      <c r="P17" s="233">
        <f t="shared" ref="P17:S17" si="12">P7+P12</f>
        <v>2970951.4999999986</v>
      </c>
      <c r="Q17" s="233">
        <f t="shared" si="12"/>
        <v>2971422.5400000005</v>
      </c>
      <c r="R17" s="233">
        <f t="shared" si="12"/>
        <v>2892758.0100000002</v>
      </c>
      <c r="S17" s="233">
        <f t="shared" si="12"/>
        <v>1943181.2700000007</v>
      </c>
      <c r="T17" s="234">
        <f t="shared" si="1"/>
        <v>-0.32825999849188886</v>
      </c>
      <c r="U17" s="2"/>
      <c r="V17" s="4" t="s">
        <v>27</v>
      </c>
      <c r="W17" s="6"/>
      <c r="X17" s="6"/>
      <c r="Y17" s="313">
        <f>Y7+Y12</f>
        <v>1</v>
      </c>
      <c r="Z17" s="256">
        <f t="shared" ref="Z17:AF17" si="13">Z7+Z12</f>
        <v>1</v>
      </c>
      <c r="AA17" s="256">
        <f t="shared" si="13"/>
        <v>1</v>
      </c>
      <c r="AB17" s="256">
        <f t="shared" si="13"/>
        <v>1</v>
      </c>
      <c r="AC17" s="256">
        <f t="shared" si="13"/>
        <v>1</v>
      </c>
      <c r="AD17" s="256">
        <f t="shared" si="13"/>
        <v>1</v>
      </c>
      <c r="AE17" s="256">
        <f t="shared" si="13"/>
        <v>0.99999999999999989</v>
      </c>
      <c r="AF17" s="234">
        <f t="shared" si="13"/>
        <v>0.99999999999999989</v>
      </c>
    </row>
    <row r="18" spans="1:51" ht="20.100000000000001" customHeight="1">
      <c r="A18" s="16"/>
      <c r="B18" t="s">
        <v>95</v>
      </c>
      <c r="E18" s="25">
        <f>E8+E13</f>
        <v>540725.51000000013</v>
      </c>
      <c r="F18" s="23">
        <f t="shared" ref="F18:S18" si="14">F8+F13</f>
        <v>449611.35</v>
      </c>
      <c r="G18" s="23">
        <f t="shared" si="14"/>
        <v>376179.32999999984</v>
      </c>
      <c r="H18" s="23">
        <f t="shared" si="14"/>
        <v>382288.73</v>
      </c>
      <c r="I18" s="23">
        <f t="shared" si="14"/>
        <v>475432.12000000017</v>
      </c>
      <c r="J18" s="23">
        <f t="shared" si="14"/>
        <v>468750.82000000018</v>
      </c>
      <c r="K18" s="23">
        <f t="shared" ref="K18:N21" si="15">K8+K13</f>
        <v>447436.7300000001</v>
      </c>
      <c r="L18" s="23">
        <f t="shared" si="15"/>
        <v>520648.8899999999</v>
      </c>
      <c r="M18" s="23">
        <f t="shared" si="15"/>
        <v>488846.59000000014</v>
      </c>
      <c r="N18" s="23">
        <f t="shared" si="15"/>
        <v>540650.17000000039</v>
      </c>
      <c r="O18" s="23">
        <f>O8+O13</f>
        <v>552013.99000000011</v>
      </c>
      <c r="P18" s="23">
        <f t="shared" ref="P18:R21" si="16">P8+P13</f>
        <v>671698.25999999966</v>
      </c>
      <c r="Q18" s="23">
        <f t="shared" ref="Q18" si="17">Q8+Q13</f>
        <v>633740.00000000012</v>
      </c>
      <c r="R18" s="23">
        <f t="shared" si="16"/>
        <v>642051.93000000028</v>
      </c>
      <c r="S18" s="45">
        <f t="shared" si="14"/>
        <v>657482.95000000054</v>
      </c>
      <c r="T18" s="27">
        <f t="shared" si="1"/>
        <v>2.403391264628742E-2</v>
      </c>
      <c r="V18" s="1"/>
      <c r="W18" t="s">
        <v>45</v>
      </c>
      <c r="Y18" s="220">
        <f>E18/E17</f>
        <v>0.29771323526221644</v>
      </c>
      <c r="Z18" s="221">
        <f>J18/J17</f>
        <v>0.21690466739343528</v>
      </c>
      <c r="AA18" s="221">
        <f>N18/$N$17</f>
        <v>0.18419150604092427</v>
      </c>
      <c r="AB18" s="221">
        <f>O18/$O$17</f>
        <v>0.20108053496790768</v>
      </c>
      <c r="AC18" s="221">
        <f t="shared" si="5"/>
        <v>0.22608859821508362</v>
      </c>
      <c r="AD18" s="221">
        <f>Q18/$Q$17</f>
        <v>0.21327831752935414</v>
      </c>
      <c r="AE18" s="221">
        <f>R18/R17</f>
        <v>0.22195148290333494</v>
      </c>
      <c r="AF18" s="225">
        <f>S18/S17</f>
        <v>0.33835389428182389</v>
      </c>
    </row>
    <row r="19" spans="1:51" ht="20.100000000000001" customHeight="1">
      <c r="A19" s="70"/>
      <c r="B19" s="71" t="s">
        <v>96</v>
      </c>
      <c r="C19" s="71"/>
      <c r="D19" s="110"/>
      <c r="E19" s="112">
        <f>E9+E14</f>
        <v>1275537.4099999995</v>
      </c>
      <c r="F19" s="78">
        <f t="shared" ref="F19:S19" si="18">F9+F14</f>
        <v>1186477.0800000003</v>
      </c>
      <c r="G19" s="78">
        <f t="shared" si="18"/>
        <v>919965.23999999987</v>
      </c>
      <c r="H19" s="78">
        <f t="shared" si="18"/>
        <v>1217241.21</v>
      </c>
      <c r="I19" s="78">
        <f t="shared" si="18"/>
        <v>1854766.3000000003</v>
      </c>
      <c r="J19" s="78">
        <f t="shared" si="18"/>
        <v>1692340.6200000003</v>
      </c>
      <c r="K19" s="78">
        <f t="shared" si="15"/>
        <v>1357013.5699999996</v>
      </c>
      <c r="L19" s="78">
        <f t="shared" si="15"/>
        <v>1635172</v>
      </c>
      <c r="M19" s="78">
        <f t="shared" si="15"/>
        <v>1532183.4</v>
      </c>
      <c r="N19" s="78">
        <f t="shared" si="15"/>
        <v>2394610.9700000002</v>
      </c>
      <c r="O19" s="78">
        <f>O9+O14</f>
        <v>2193224.3299999996</v>
      </c>
      <c r="P19" s="78">
        <f t="shared" si="16"/>
        <v>2299253.2399999988</v>
      </c>
      <c r="Q19" s="78">
        <f t="shared" ref="Q19" si="19">Q9+Q14</f>
        <v>2337682.5400000005</v>
      </c>
      <c r="R19" s="78">
        <f t="shared" si="16"/>
        <v>2250706.08</v>
      </c>
      <c r="S19" s="111">
        <f t="shared" si="18"/>
        <v>1285698.32</v>
      </c>
      <c r="T19" s="83">
        <f t="shared" si="1"/>
        <v>-0.42875778786717456</v>
      </c>
      <c r="V19" s="1"/>
      <c r="Y19" s="223">
        <f>E19/E17</f>
        <v>0.70228676473778351</v>
      </c>
      <c r="Z19" s="217">
        <f>J19/J17</f>
        <v>0.78309533260656472</v>
      </c>
      <c r="AA19" s="217">
        <f>N19/$N$17</f>
        <v>0.81580849395907573</v>
      </c>
      <c r="AB19" s="217">
        <f>O19/$O$17</f>
        <v>0.79891946503209232</v>
      </c>
      <c r="AC19" s="217">
        <f t="shared" si="5"/>
        <v>0.77391140178491635</v>
      </c>
      <c r="AD19" s="217">
        <f t="shared" ref="AD19:AD21" si="20">Q19/$Q$17</f>
        <v>0.78672168247064589</v>
      </c>
      <c r="AE19" s="217">
        <f>R19/$R$17</f>
        <v>0.77804851709666512</v>
      </c>
      <c r="AF19" s="293">
        <f>S19/S17</f>
        <v>0.66164610571817606</v>
      </c>
    </row>
    <row r="20" spans="1:51" ht="20.100000000000001" customHeight="1">
      <c r="A20" s="16"/>
      <c r="C20" t="s">
        <v>103</v>
      </c>
      <c r="E20" s="25">
        <f>E10+E15</f>
        <v>0</v>
      </c>
      <c r="F20" s="26">
        <f t="shared" ref="F20:S20" si="21">F10+F15</f>
        <v>0</v>
      </c>
      <c r="G20" s="26">
        <f t="shared" si="21"/>
        <v>0</v>
      </c>
      <c r="H20" s="26">
        <f t="shared" si="21"/>
        <v>0</v>
      </c>
      <c r="I20" s="26">
        <f t="shared" si="21"/>
        <v>0</v>
      </c>
      <c r="J20" s="26">
        <f t="shared" si="21"/>
        <v>0</v>
      </c>
      <c r="K20" s="26">
        <f t="shared" si="15"/>
        <v>0</v>
      </c>
      <c r="L20" s="26">
        <f t="shared" si="15"/>
        <v>161985.40999999997</v>
      </c>
      <c r="M20" s="26">
        <f t="shared" si="15"/>
        <v>134104.24</v>
      </c>
      <c r="N20" s="26">
        <f t="shared" si="15"/>
        <v>145783.11999999994</v>
      </c>
      <c r="O20" s="26">
        <f>O10+O15</f>
        <v>86143.440000000017</v>
      </c>
      <c r="P20" s="26">
        <f t="shared" si="16"/>
        <v>56480.680000000008</v>
      </c>
      <c r="Q20" s="26">
        <f t="shared" ref="Q20" si="22">Q10+Q15</f>
        <v>77680.87</v>
      </c>
      <c r="R20" s="26">
        <f t="shared" si="16"/>
        <v>62197.31</v>
      </c>
      <c r="S20" s="45">
        <f t="shared" si="21"/>
        <v>57513.690000000017</v>
      </c>
      <c r="T20" s="27">
        <f t="shared" si="1"/>
        <v>-7.5302613569621923E-2</v>
      </c>
      <c r="V20" s="1"/>
      <c r="Y20" s="220">
        <f>E20/E17</f>
        <v>0</v>
      </c>
      <c r="Z20" s="214">
        <f>J20/J17</f>
        <v>0</v>
      </c>
      <c r="AA20" s="214">
        <f>N20/$N$17</f>
        <v>4.9666149976693351E-2</v>
      </c>
      <c r="AB20" s="214">
        <f>O20/$O$17</f>
        <v>3.1379221021510445E-2</v>
      </c>
      <c r="AC20" s="214">
        <f t="shared" si="5"/>
        <v>1.9010973420468168E-2</v>
      </c>
      <c r="AD20" s="214">
        <f t="shared" si="20"/>
        <v>2.6142653545328489E-2</v>
      </c>
      <c r="AE20" s="214">
        <f>R20/$R$17</f>
        <v>2.1501041492233218E-2</v>
      </c>
      <c r="AF20" s="225">
        <f>S20/S17</f>
        <v>2.9597696770718666E-2</v>
      </c>
    </row>
    <row r="21" spans="1:51" ht="20.100000000000001" customHeight="1" thickBot="1">
      <c r="A21" s="34"/>
      <c r="B21" s="15"/>
      <c r="C21" s="15" t="s">
        <v>104</v>
      </c>
      <c r="D21" s="15"/>
      <c r="E21" s="29">
        <f>E11+E16</f>
        <v>1275537.4099999995</v>
      </c>
      <c r="F21" s="30">
        <f t="shared" ref="F21:S21" si="23">F11+F16</f>
        <v>1186477.0800000003</v>
      </c>
      <c r="G21" s="30">
        <f t="shared" si="23"/>
        <v>919965.23999999987</v>
      </c>
      <c r="H21" s="30">
        <f t="shared" si="23"/>
        <v>1217241.21</v>
      </c>
      <c r="I21" s="30">
        <f t="shared" si="23"/>
        <v>1854766.3000000003</v>
      </c>
      <c r="J21" s="30">
        <f t="shared" si="23"/>
        <v>1692340.6200000003</v>
      </c>
      <c r="K21" s="30">
        <f t="shared" si="15"/>
        <v>1357013.5699999996</v>
      </c>
      <c r="L21" s="30">
        <f t="shared" si="15"/>
        <v>1473186.59</v>
      </c>
      <c r="M21" s="30">
        <f t="shared" si="15"/>
        <v>1398079.1600000001</v>
      </c>
      <c r="N21" s="30">
        <f t="shared" si="15"/>
        <v>2248827.8500000006</v>
      </c>
      <c r="O21" s="30">
        <f>O11+O16</f>
        <v>2107080.8899999997</v>
      </c>
      <c r="P21" s="30">
        <f t="shared" si="16"/>
        <v>2242772.5599999987</v>
      </c>
      <c r="Q21" s="30">
        <f t="shared" ref="Q21" si="24">Q11+Q16</f>
        <v>2260001.6700000004</v>
      </c>
      <c r="R21" s="30">
        <f t="shared" si="16"/>
        <v>2188508.77</v>
      </c>
      <c r="S21" s="98">
        <f t="shared" si="23"/>
        <v>1228184.6299999999</v>
      </c>
      <c r="T21" s="31">
        <f t="shared" si="1"/>
        <v>-0.43880296627735249</v>
      </c>
      <c r="V21" s="7"/>
      <c r="W21" s="5" t="s">
        <v>48</v>
      </c>
      <c r="X21" s="5"/>
      <c r="Y21" s="226">
        <f>E21/E17</f>
        <v>0.70228676473778351</v>
      </c>
      <c r="Z21" s="227">
        <f>J21/J17</f>
        <v>0.78309533260656472</v>
      </c>
      <c r="AA21" s="227">
        <f>N21/$N$17</f>
        <v>0.76614234398238246</v>
      </c>
      <c r="AB21" s="227">
        <f>O21/$O$17</f>
        <v>0.76754024401058185</v>
      </c>
      <c r="AC21" s="227">
        <f t="shared" si="5"/>
        <v>0.75490042836444815</v>
      </c>
      <c r="AD21" s="227">
        <f t="shared" si="20"/>
        <v>0.76057902892531737</v>
      </c>
      <c r="AE21" s="227">
        <f>R21/$R$17</f>
        <v>0.75654747560443181</v>
      </c>
      <c r="AF21" s="228">
        <f>S21/S17</f>
        <v>0.63204840894745729</v>
      </c>
    </row>
    <row r="22" spans="1:51" ht="6.75" customHeight="1">
      <c r="T22" s="33"/>
      <c r="AT22" s="9"/>
      <c r="AU22" s="9"/>
      <c r="AV22" s="9"/>
      <c r="AW22" s="9"/>
      <c r="AX22" s="9"/>
      <c r="AY22" s="9"/>
    </row>
    <row r="23" spans="1:51" ht="15.75" thickBot="1"/>
    <row r="24" spans="1:51">
      <c r="A24" s="495" t="s">
        <v>29</v>
      </c>
      <c r="B24" s="474"/>
      <c r="C24" s="474"/>
      <c r="D24" s="474"/>
      <c r="E24" s="521">
        <v>1000</v>
      </c>
      <c r="F24" s="505"/>
      <c r="G24" s="505"/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22"/>
      <c r="T24" s="518" t="s">
        <v>163</v>
      </c>
      <c r="Y24" s="504" t="s">
        <v>111</v>
      </c>
      <c r="Z24" s="505"/>
      <c r="AA24" s="505"/>
      <c r="AB24" s="506"/>
      <c r="AC24" s="506"/>
      <c r="AD24" s="506"/>
      <c r="AE24" s="506"/>
      <c r="AF24" s="507"/>
    </row>
    <row r="25" spans="1:51" ht="15.75" customHeight="1">
      <c r="A25" s="512"/>
      <c r="B25" s="475"/>
      <c r="C25" s="475"/>
      <c r="D25" s="475"/>
      <c r="E25" s="523" t="str">
        <f>E5</f>
        <v>jan - dez</v>
      </c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24"/>
      <c r="T25" s="519"/>
      <c r="Y25" s="508" t="s">
        <v>67</v>
      </c>
      <c r="Z25" s="509"/>
      <c r="AA25" s="509"/>
      <c r="AB25" s="510"/>
      <c r="AC25" s="510"/>
      <c r="AD25" s="510"/>
      <c r="AE25" s="510"/>
      <c r="AF25" s="511"/>
    </row>
    <row r="26" spans="1:51" ht="21.75" customHeight="1" thickBot="1">
      <c r="A26" s="496"/>
      <c r="B26" s="513"/>
      <c r="C26" s="513"/>
      <c r="D26" s="513"/>
      <c r="E26" s="35">
        <v>2010</v>
      </c>
      <c r="F26" s="36">
        <v>2011</v>
      </c>
      <c r="G26" s="36">
        <v>2012</v>
      </c>
      <c r="H26" s="36">
        <v>2013</v>
      </c>
      <c r="I26" s="37">
        <v>2014</v>
      </c>
      <c r="J26" s="37">
        <v>2015</v>
      </c>
      <c r="K26" s="37">
        <v>2016</v>
      </c>
      <c r="L26" s="37">
        <v>2017</v>
      </c>
      <c r="M26" s="37">
        <v>2018</v>
      </c>
      <c r="N26" s="37">
        <v>2019</v>
      </c>
      <c r="O26" s="37">
        <v>2020</v>
      </c>
      <c r="P26" s="37">
        <v>2021</v>
      </c>
      <c r="Q26" s="37">
        <v>2022</v>
      </c>
      <c r="R26" s="37">
        <v>2023</v>
      </c>
      <c r="S26" s="38">
        <v>2024</v>
      </c>
      <c r="T26" s="520"/>
      <c r="Y26" s="51">
        <v>2010</v>
      </c>
      <c r="Z26" s="36">
        <v>2015</v>
      </c>
      <c r="AA26" s="36">
        <v>2019</v>
      </c>
      <c r="AB26" s="179">
        <v>2020</v>
      </c>
      <c r="AC26" s="179">
        <v>2021</v>
      </c>
      <c r="AD26" s="179">
        <v>2022</v>
      </c>
      <c r="AE26" s="179">
        <v>2022</v>
      </c>
      <c r="AF26" s="207">
        <v>2024</v>
      </c>
    </row>
    <row r="27" spans="1:51" ht="20.100000000000001" customHeight="1" thickBot="1">
      <c r="A27" s="42" t="s">
        <v>44</v>
      </c>
      <c r="B27" s="43"/>
      <c r="C27" s="43"/>
      <c r="D27" s="46"/>
      <c r="E27" s="44">
        <v>88593.929000000004</v>
      </c>
      <c r="F27" s="138">
        <v>80744.22</v>
      </c>
      <c r="G27" s="138">
        <v>85348.563000000009</v>
      </c>
      <c r="H27" s="138">
        <v>121368.78599999999</v>
      </c>
      <c r="I27" s="138">
        <v>124143.97099999999</v>
      </c>
      <c r="J27" s="138">
        <v>115571.70699999999</v>
      </c>
      <c r="K27" s="138">
        <v>109068.98599999998</v>
      </c>
      <c r="L27" s="138">
        <v>136178.72600000002</v>
      </c>
      <c r="M27" s="138">
        <v>156781.87200000003</v>
      </c>
      <c r="N27" s="138">
        <v>167744.46299999999</v>
      </c>
      <c r="O27" s="138">
        <v>164346.62300000002</v>
      </c>
      <c r="P27" s="138">
        <v>170462.87699999998</v>
      </c>
      <c r="Q27" s="138">
        <v>202578.51500000001</v>
      </c>
      <c r="R27" s="138">
        <v>194891.68099999987</v>
      </c>
      <c r="S27" s="159">
        <v>150254.70499999999</v>
      </c>
      <c r="T27" s="28">
        <f t="shared" ref="T27:T41" si="25">(S27-R27)/R27</f>
        <v>-0.22903479394792592</v>
      </c>
      <c r="Y27" s="210">
        <f>E27/$E$37</f>
        <v>0.98994969068377303</v>
      </c>
      <c r="Z27" s="211">
        <f t="shared" ref="Z27:Z36" si="26">J27/$J$37</f>
        <v>0.98986593360284314</v>
      </c>
      <c r="AA27" s="211">
        <f>N27/$N$37</f>
        <v>0.99134868282909316</v>
      </c>
      <c r="AB27" s="211">
        <f>O27/$O$37</f>
        <v>0.98852309227468338</v>
      </c>
      <c r="AC27" s="211">
        <f>P27/$P$37</f>
        <v>0.98609812538135377</v>
      </c>
      <c r="AD27" s="211">
        <f>Q27/$Q$37</f>
        <v>0.9865339899074077</v>
      </c>
      <c r="AE27" s="334">
        <f>R27/$R$37</f>
        <v>0.98638583678968184</v>
      </c>
      <c r="AF27" s="212">
        <f t="shared" ref="AF27:AF36" si="27">S27/$S$37</f>
        <v>0.97833528243306833</v>
      </c>
    </row>
    <row r="28" spans="1:51" ht="20.100000000000001" customHeight="1">
      <c r="A28" s="16"/>
      <c r="B28" t="s">
        <v>95</v>
      </c>
      <c r="D28" s="47"/>
      <c r="E28" s="45">
        <v>49891.159999999996</v>
      </c>
      <c r="F28" s="26">
        <v>42657.984000000004</v>
      </c>
      <c r="G28" s="26">
        <v>45021.429999999993</v>
      </c>
      <c r="H28" s="26">
        <v>49729.014000000003</v>
      </c>
      <c r="I28" s="26">
        <v>53461.165999999983</v>
      </c>
      <c r="J28" s="26">
        <v>51160.035000000011</v>
      </c>
      <c r="K28" s="26">
        <v>51501.981999999982</v>
      </c>
      <c r="L28" s="26">
        <v>60063.504000000023</v>
      </c>
      <c r="M28" s="26">
        <v>65957.434000000037</v>
      </c>
      <c r="N28" s="26">
        <v>64933.576999999983</v>
      </c>
      <c r="O28" s="26">
        <v>61252.729000000014</v>
      </c>
      <c r="P28" s="26">
        <v>76090.816000000006</v>
      </c>
      <c r="Q28" s="26">
        <v>89009.027999999991</v>
      </c>
      <c r="R28" s="26">
        <v>93426.904999999912</v>
      </c>
      <c r="S28" s="39">
        <v>87328.721000000005</v>
      </c>
      <c r="T28" s="27">
        <f t="shared" si="25"/>
        <v>-6.5272246790150146E-2</v>
      </c>
      <c r="Y28" s="213">
        <f t="shared" ref="Y28:Y36" si="28">E28/$E$37</f>
        <v>0.5574844570879639</v>
      </c>
      <c r="Z28" s="214">
        <f t="shared" si="26"/>
        <v>0.43818316024724929</v>
      </c>
      <c r="AA28" s="214">
        <f t="shared" ref="AA28:AA36" si="29">N28/$N$37</f>
        <v>0.38374927481410515</v>
      </c>
      <c r="AB28" s="214">
        <f t="shared" ref="AB28:AB36" si="30">O28/$O$37</f>
        <v>0.36842702317858506</v>
      </c>
      <c r="AC28" s="214">
        <f t="shared" ref="AC28:AC41" si="31">P28/$P$37</f>
        <v>0.44017214971877738</v>
      </c>
      <c r="AD28" s="214">
        <f t="shared" ref="AD28:AD36" si="32">Q28/$Q$37</f>
        <v>0.4334636944624663</v>
      </c>
      <c r="AE28" s="335">
        <f t="shared" ref="AE28:AE36" si="33">R28/$R$37</f>
        <v>0.47285228078614133</v>
      </c>
      <c r="AF28" s="219">
        <f t="shared" si="27"/>
        <v>0.5686129357749804</v>
      </c>
    </row>
    <row r="29" spans="1:51" ht="20.100000000000001" customHeight="1">
      <c r="A29" s="70"/>
      <c r="B29" s="71" t="s">
        <v>96</v>
      </c>
      <c r="C29" s="71"/>
      <c r="D29" s="110"/>
      <c r="E29" s="111">
        <f>SUM(E30:E31)</f>
        <v>38702.769</v>
      </c>
      <c r="F29" s="111">
        <f t="shared" ref="F29:S29" si="34">SUM(F30:F31)</f>
        <v>38086.235999999997</v>
      </c>
      <c r="G29" s="111">
        <f t="shared" si="34"/>
        <v>40327.133000000016</v>
      </c>
      <c r="H29" s="111">
        <f t="shared" si="34"/>
        <v>71639.771999999983</v>
      </c>
      <c r="I29" s="111">
        <f t="shared" si="34"/>
        <v>70682.805000000008</v>
      </c>
      <c r="J29" s="111">
        <f t="shared" si="34"/>
        <v>64411.671999999991</v>
      </c>
      <c r="K29" s="111">
        <f t="shared" si="34"/>
        <v>57567.003999999994</v>
      </c>
      <c r="L29" s="111">
        <f t="shared" si="34"/>
        <v>76115.221999999994</v>
      </c>
      <c r="M29" s="111">
        <f t="shared" si="34"/>
        <v>90824.438000000009</v>
      </c>
      <c r="N29" s="111">
        <f t="shared" si="34"/>
        <v>102810.88600000001</v>
      </c>
      <c r="O29" s="111">
        <f t="shared" si="34"/>
        <v>103093.89400000001</v>
      </c>
      <c r="P29" s="111">
        <f t="shared" si="34"/>
        <v>94372.060999999987</v>
      </c>
      <c r="Q29" s="111">
        <f t="shared" si="34"/>
        <v>113569.48700000002</v>
      </c>
      <c r="R29" s="111">
        <f t="shared" si="34"/>
        <v>101464.77599999997</v>
      </c>
      <c r="S29" s="111">
        <f t="shared" si="34"/>
        <v>62925.983999999989</v>
      </c>
      <c r="T29" s="83">
        <f t="shared" si="25"/>
        <v>-0.3798243441645206</v>
      </c>
      <c r="Y29" s="216">
        <f t="shared" si="28"/>
        <v>0.43246523359580902</v>
      </c>
      <c r="Z29" s="217">
        <f t="shared" si="26"/>
        <v>0.5516827733555939</v>
      </c>
      <c r="AA29" s="217">
        <f t="shared" si="29"/>
        <v>0.60759940801498813</v>
      </c>
      <c r="AB29" s="217">
        <f t="shared" si="30"/>
        <v>0.62009606909609838</v>
      </c>
      <c r="AC29" s="217">
        <f t="shared" si="31"/>
        <v>0.5459259756625765</v>
      </c>
      <c r="AD29" s="217">
        <f t="shared" si="32"/>
        <v>0.55307029544494135</v>
      </c>
      <c r="AE29" s="336">
        <f t="shared" si="33"/>
        <v>0.51353355600354056</v>
      </c>
      <c r="AF29" s="241">
        <f t="shared" si="27"/>
        <v>0.40972234665808788</v>
      </c>
    </row>
    <row r="30" spans="1:51" ht="20.100000000000001" customHeight="1">
      <c r="A30" s="16"/>
      <c r="C30" t="s">
        <v>103</v>
      </c>
      <c r="D30" s="47"/>
      <c r="E30" s="236"/>
      <c r="F30" s="237"/>
      <c r="G30" s="237"/>
      <c r="H30" s="237"/>
      <c r="I30" s="237"/>
      <c r="J30" s="237"/>
      <c r="K30" s="237"/>
      <c r="L30" s="237">
        <v>6218.1859999999997</v>
      </c>
      <c r="M30" s="237">
        <v>6823.8489999999993</v>
      </c>
      <c r="N30" s="237">
        <v>5306.2879999999996</v>
      </c>
      <c r="O30" s="237">
        <v>4269.4480000000003</v>
      </c>
      <c r="P30" s="237">
        <v>2620.9759999999992</v>
      </c>
      <c r="Q30" s="237">
        <v>4316.4440000000013</v>
      </c>
      <c r="R30" s="237">
        <v>2748.6210000000005</v>
      </c>
      <c r="S30" s="238">
        <v>2903.8810000000008</v>
      </c>
      <c r="T30" s="239">
        <f t="shared" si="25"/>
        <v>5.6486507233991221E-2</v>
      </c>
      <c r="Y30" s="213">
        <f t="shared" si="28"/>
        <v>0</v>
      </c>
      <c r="Z30" s="214">
        <f t="shared" si="26"/>
        <v>0</v>
      </c>
      <c r="AA30" s="214">
        <f t="shared" si="29"/>
        <v>3.1359494825840085E-2</v>
      </c>
      <c r="AB30" s="214">
        <f t="shared" si="30"/>
        <v>2.5680162221927507E-2</v>
      </c>
      <c r="AC30" s="214">
        <f t="shared" si="31"/>
        <v>1.5161890763286359E-2</v>
      </c>
      <c r="AD30" s="214">
        <f t="shared" si="32"/>
        <v>2.1020584149962256E-2</v>
      </c>
      <c r="AE30" s="335">
        <f t="shared" si="33"/>
        <v>1.391132146426863E-2</v>
      </c>
      <c r="AF30" s="219">
        <f t="shared" si="27"/>
        <v>1.8907689035674601E-2</v>
      </c>
    </row>
    <row r="31" spans="1:51" ht="20.100000000000001" customHeight="1" thickBot="1">
      <c r="A31" s="16"/>
      <c r="C31" t="s">
        <v>104</v>
      </c>
      <c r="D31" s="47"/>
      <c r="E31" s="236">
        <v>38702.769</v>
      </c>
      <c r="F31" s="237">
        <v>38086.235999999997</v>
      </c>
      <c r="G31" s="237">
        <v>40327.133000000016</v>
      </c>
      <c r="H31" s="237">
        <v>71639.771999999983</v>
      </c>
      <c r="I31" s="237">
        <v>70682.805000000008</v>
      </c>
      <c r="J31" s="237">
        <v>64411.671999999991</v>
      </c>
      <c r="K31" s="237">
        <v>57567.003999999994</v>
      </c>
      <c r="L31" s="237">
        <v>69897.035999999993</v>
      </c>
      <c r="M31" s="237">
        <v>84000.589000000007</v>
      </c>
      <c r="N31" s="237">
        <v>97504.598000000013</v>
      </c>
      <c r="O31" s="237">
        <v>98824.446000000011</v>
      </c>
      <c r="P31" s="237">
        <v>91751.084999999992</v>
      </c>
      <c r="Q31" s="237">
        <v>109253.04300000002</v>
      </c>
      <c r="R31" s="237">
        <v>98716.15499999997</v>
      </c>
      <c r="S31" s="238">
        <v>60022.102999999988</v>
      </c>
      <c r="T31" s="239">
        <f t="shared" si="25"/>
        <v>-0.39197284375591812</v>
      </c>
      <c r="Y31" s="213">
        <f t="shared" si="28"/>
        <v>0.43246523359580902</v>
      </c>
      <c r="Z31" s="214">
        <f t="shared" si="26"/>
        <v>0.5516827733555939</v>
      </c>
      <c r="AA31" s="214">
        <f t="shared" si="29"/>
        <v>0.57623991318914802</v>
      </c>
      <c r="AB31" s="214">
        <f t="shared" si="30"/>
        <v>0.59441590687417079</v>
      </c>
      <c r="AC31" s="214">
        <f t="shared" si="31"/>
        <v>0.53076408489929017</v>
      </c>
      <c r="AD31" s="214">
        <f t="shared" si="32"/>
        <v>0.53204971129497902</v>
      </c>
      <c r="AE31" s="335">
        <f t="shared" si="33"/>
        <v>0.49962223453927196</v>
      </c>
      <c r="AF31" s="219">
        <f t="shared" si="27"/>
        <v>0.3908146576224133</v>
      </c>
    </row>
    <row r="32" spans="1:51" ht="20.100000000000001" customHeight="1" thickBot="1">
      <c r="A32" s="42" t="s">
        <v>49</v>
      </c>
      <c r="B32" s="43"/>
      <c r="C32" s="43"/>
      <c r="D32" s="46"/>
      <c r="E32" s="44">
        <v>899.43600000000004</v>
      </c>
      <c r="F32" s="138">
        <v>1170.3490000000006</v>
      </c>
      <c r="G32" s="138">
        <v>1022.737</v>
      </c>
      <c r="H32" s="138">
        <v>1030.2149999999999</v>
      </c>
      <c r="I32" s="138">
        <v>1010.0199999999996</v>
      </c>
      <c r="J32" s="138">
        <v>1183.2019999999995</v>
      </c>
      <c r="K32" s="138">
        <v>1121.5500000000002</v>
      </c>
      <c r="L32" s="138">
        <v>1027.2000000000003</v>
      </c>
      <c r="M32" s="138">
        <v>1322.5199999999991</v>
      </c>
      <c r="N32" s="138">
        <v>1463.8749999999993</v>
      </c>
      <c r="O32" s="138">
        <v>1908.0899999999992</v>
      </c>
      <c r="P32" s="138">
        <v>2403.1620000000003</v>
      </c>
      <c r="Q32" s="138">
        <v>2765.16</v>
      </c>
      <c r="R32" s="138">
        <v>2689.9080000000013</v>
      </c>
      <c r="S32" s="159">
        <v>3327.3110000000006</v>
      </c>
      <c r="T32" s="28">
        <f t="shared" si="25"/>
        <v>0.23696089234278608</v>
      </c>
      <c r="Y32" s="210">
        <f t="shared" si="28"/>
        <v>1.0050309316226963E-2</v>
      </c>
      <c r="Z32" s="211">
        <f t="shared" si="26"/>
        <v>1.0134066397156796E-2</v>
      </c>
      <c r="AA32" s="211">
        <f t="shared" si="29"/>
        <v>8.6513171709067874E-3</v>
      </c>
      <c r="AB32" s="211">
        <f t="shared" si="30"/>
        <v>1.1476907725316629E-2</v>
      </c>
      <c r="AC32" s="211">
        <f t="shared" si="31"/>
        <v>1.3901874618646179E-2</v>
      </c>
      <c r="AD32" s="211">
        <f t="shared" si="32"/>
        <v>1.3466010092592332E-2</v>
      </c>
      <c r="AE32" s="334">
        <f t="shared" si="33"/>
        <v>1.3614163210318159E-2</v>
      </c>
      <c r="AF32" s="212">
        <f t="shared" si="27"/>
        <v>2.1664717566931804E-2</v>
      </c>
    </row>
    <row r="33" spans="1:32" ht="20.100000000000001" customHeight="1">
      <c r="A33" s="16"/>
      <c r="B33" t="s">
        <v>95</v>
      </c>
      <c r="D33" s="47"/>
      <c r="E33" s="45">
        <v>861.45100000000002</v>
      </c>
      <c r="F33" s="26">
        <v>1165.0210000000006</v>
      </c>
      <c r="G33" s="26">
        <v>973.31599999999992</v>
      </c>
      <c r="H33" s="26">
        <v>952.6149999999999</v>
      </c>
      <c r="I33" s="26">
        <v>939.80799999999965</v>
      </c>
      <c r="J33" s="26">
        <v>1063.0729999999996</v>
      </c>
      <c r="K33" s="26">
        <v>1078.5340000000001</v>
      </c>
      <c r="L33" s="26">
        <v>1021.5720000000001</v>
      </c>
      <c r="M33" s="26">
        <v>1290.7099999999991</v>
      </c>
      <c r="N33" s="26">
        <v>1436.1119999999994</v>
      </c>
      <c r="O33" s="26">
        <v>1843.9399999999991</v>
      </c>
      <c r="P33" s="26">
        <v>2376.9030000000002</v>
      </c>
      <c r="Q33" s="26">
        <v>2730.201</v>
      </c>
      <c r="R33" s="26">
        <v>2659.6940000000013</v>
      </c>
      <c r="S33" s="39">
        <v>3154.9470000000006</v>
      </c>
      <c r="T33" s="27">
        <f t="shared" si="25"/>
        <v>0.18620675912341758</v>
      </c>
      <c r="Y33" s="213">
        <f t="shared" si="28"/>
        <v>9.6258644425762738E-3</v>
      </c>
      <c r="Z33" s="214">
        <f t="shared" si="26"/>
        <v>9.105167475227955E-3</v>
      </c>
      <c r="AA33" s="214">
        <f t="shared" si="29"/>
        <v>8.4872413320435745E-3</v>
      </c>
      <c r="AB33" s="214">
        <f t="shared" si="30"/>
        <v>1.1091054002180372E-2</v>
      </c>
      <c r="AC33" s="214">
        <f t="shared" si="31"/>
        <v>1.3749970866168805E-2</v>
      </c>
      <c r="AD33" s="214">
        <f t="shared" si="32"/>
        <v>1.3295763796961362E-2</v>
      </c>
      <c r="AE33" s="335">
        <f t="shared" si="33"/>
        <v>1.3461244104074916E-2</v>
      </c>
      <c r="AF33" s="215">
        <f t="shared" si="27"/>
        <v>2.0542424706809431E-2</v>
      </c>
    </row>
    <row r="34" spans="1:32" ht="20.100000000000001" customHeight="1">
      <c r="A34" s="70"/>
      <c r="B34" s="71" t="s">
        <v>96</v>
      </c>
      <c r="C34" s="71"/>
      <c r="D34" s="110"/>
      <c r="E34" s="111">
        <f>SUM(E35:E36)</f>
        <v>37.984999999999999</v>
      </c>
      <c r="F34" s="111">
        <f t="shared" ref="F34:S34" si="35">SUM(F35:F36)</f>
        <v>5.3280000000000003</v>
      </c>
      <c r="G34" s="111">
        <f t="shared" si="35"/>
        <v>49.420999999999999</v>
      </c>
      <c r="H34" s="111">
        <f t="shared" si="35"/>
        <v>77.599999999999994</v>
      </c>
      <c r="I34" s="111">
        <f t="shared" si="35"/>
        <v>70.212000000000003</v>
      </c>
      <c r="J34" s="111">
        <f t="shared" si="35"/>
        <v>120.12899999999999</v>
      </c>
      <c r="K34" s="111">
        <f t="shared" si="35"/>
        <v>43.015999999999998</v>
      </c>
      <c r="L34" s="111">
        <f t="shared" si="35"/>
        <v>5.6279999999999992</v>
      </c>
      <c r="M34" s="111">
        <f t="shared" si="35"/>
        <v>31.810000000000006</v>
      </c>
      <c r="N34" s="111">
        <f t="shared" si="35"/>
        <v>27.762999999999998</v>
      </c>
      <c r="O34" s="111">
        <f t="shared" si="35"/>
        <v>64.150000000000006</v>
      </c>
      <c r="P34" s="111">
        <f t="shared" si="35"/>
        <v>26.259</v>
      </c>
      <c r="Q34" s="111">
        <f t="shared" si="35"/>
        <v>34.958999999999996</v>
      </c>
      <c r="R34" s="111">
        <f t="shared" si="35"/>
        <v>30.213999999999999</v>
      </c>
      <c r="S34" s="111">
        <f t="shared" si="35"/>
        <v>172.36400000000003</v>
      </c>
      <c r="T34" s="83">
        <f t="shared" si="25"/>
        <v>4.7047726219633299</v>
      </c>
      <c r="Y34" s="216">
        <f t="shared" si="28"/>
        <v>4.2444487365068907E-4</v>
      </c>
      <c r="Z34" s="217">
        <f t="shared" si="26"/>
        <v>1.0288989219288415E-3</v>
      </c>
      <c r="AA34" s="217">
        <f t="shared" si="29"/>
        <v>1.6407583886321253E-4</v>
      </c>
      <c r="AB34" s="217">
        <f t="shared" si="30"/>
        <v>3.8585372313625776E-4</v>
      </c>
      <c r="AC34" s="217">
        <f t="shared" si="31"/>
        <v>1.5190375247737354E-4</v>
      </c>
      <c r="AD34" s="217">
        <f t="shared" si="32"/>
        <v>1.7024629563097083E-4</v>
      </c>
      <c r="AE34" s="336">
        <f t="shared" si="33"/>
        <v>1.5291910624324424E-4</v>
      </c>
      <c r="AF34" s="218">
        <f t="shared" si="27"/>
        <v>1.1222928601223731E-3</v>
      </c>
    </row>
    <row r="35" spans="1:32" ht="20.100000000000001" customHeight="1">
      <c r="A35" s="16"/>
      <c r="C35" t="s">
        <v>103</v>
      </c>
      <c r="D35" s="47"/>
      <c r="E35" s="236"/>
      <c r="F35" s="237"/>
      <c r="G35" s="237"/>
      <c r="H35" s="237"/>
      <c r="I35" s="237"/>
      <c r="J35" s="237"/>
      <c r="K35" s="237"/>
      <c r="L35" s="237">
        <v>4.8329999999999993</v>
      </c>
      <c r="M35" s="237">
        <v>1.395</v>
      </c>
      <c r="N35" s="237">
        <v>2.8750000000000004</v>
      </c>
      <c r="O35" s="237">
        <v>23.203000000000003</v>
      </c>
      <c r="P35" s="237">
        <v>22.100999999999999</v>
      </c>
      <c r="Q35" s="237">
        <v>25.239999999999995</v>
      </c>
      <c r="R35" s="237">
        <v>11.552</v>
      </c>
      <c r="S35" s="238">
        <v>73.463999999999999</v>
      </c>
      <c r="T35" s="239">
        <f t="shared" si="25"/>
        <v>5.3594182825484769</v>
      </c>
      <c r="Y35" s="213">
        <f t="shared" si="28"/>
        <v>0</v>
      </c>
      <c r="Z35" s="214">
        <f t="shared" si="26"/>
        <v>0</v>
      </c>
      <c r="AA35" s="214">
        <f t="shared" si="29"/>
        <v>1.6990888475011205E-5</v>
      </c>
      <c r="AB35" s="214">
        <f t="shared" si="30"/>
        <v>1.395629608406951E-4</v>
      </c>
      <c r="AC35" s="214">
        <f t="shared" si="31"/>
        <v>1.2785044493325841E-4</v>
      </c>
      <c r="AD35" s="214">
        <f t="shared" si="32"/>
        <v>1.2291588723149126E-4</v>
      </c>
      <c r="AE35" s="335">
        <f t="shared" si="33"/>
        <v>5.846698601052352E-5</v>
      </c>
      <c r="AF35" s="219">
        <f t="shared" si="27"/>
        <v>4.7833725532031048E-4</v>
      </c>
    </row>
    <row r="36" spans="1:32" ht="20.100000000000001" customHeight="1" thickBot="1">
      <c r="A36" s="16"/>
      <c r="C36" t="s">
        <v>104</v>
      </c>
      <c r="D36" s="19"/>
      <c r="E36" s="236">
        <v>37.984999999999999</v>
      </c>
      <c r="F36" s="237">
        <v>5.3280000000000003</v>
      </c>
      <c r="G36" s="237">
        <v>49.420999999999999</v>
      </c>
      <c r="H36" s="237">
        <v>77.599999999999994</v>
      </c>
      <c r="I36" s="237">
        <v>70.212000000000003</v>
      </c>
      <c r="J36" s="237">
        <v>120.12899999999999</v>
      </c>
      <c r="K36" s="237">
        <v>43.015999999999998</v>
      </c>
      <c r="L36" s="237">
        <v>0.79499999999999993</v>
      </c>
      <c r="M36" s="237">
        <v>30.415000000000006</v>
      </c>
      <c r="N36" s="237">
        <v>24.887999999999998</v>
      </c>
      <c r="O36" s="237">
        <v>40.947000000000003</v>
      </c>
      <c r="P36" s="237">
        <v>4.1580000000000004</v>
      </c>
      <c r="Q36" s="237">
        <v>9.7189999999999994</v>
      </c>
      <c r="R36" s="237">
        <v>18.661999999999999</v>
      </c>
      <c r="S36" s="238">
        <v>98.90000000000002</v>
      </c>
      <c r="T36" s="239">
        <f t="shared" si="25"/>
        <v>4.2995391705069146</v>
      </c>
      <c r="Y36" s="213">
        <f t="shared" si="28"/>
        <v>4.2444487365068907E-4</v>
      </c>
      <c r="Z36" s="214">
        <f t="shared" si="26"/>
        <v>1.0288989219288415E-3</v>
      </c>
      <c r="AA36" s="214">
        <f t="shared" si="29"/>
        <v>1.4708495038820131E-4</v>
      </c>
      <c r="AB36" s="214">
        <f t="shared" si="30"/>
        <v>2.4629076229556269E-4</v>
      </c>
      <c r="AC36" s="214">
        <f t="shared" si="31"/>
        <v>2.4053307544115132E-5</v>
      </c>
      <c r="AD36" s="214">
        <f t="shared" si="32"/>
        <v>4.7330408399479547E-5</v>
      </c>
      <c r="AE36" s="335">
        <f t="shared" si="33"/>
        <v>9.4452120232720735E-5</v>
      </c>
      <c r="AF36" s="219">
        <f t="shared" si="27"/>
        <v>6.4395560480206247E-4</v>
      </c>
    </row>
    <row r="37" spans="1:32" ht="20.100000000000001" customHeight="1" thickBot="1">
      <c r="A37" s="229" t="s">
        <v>27</v>
      </c>
      <c r="B37" s="230"/>
      <c r="C37" s="231"/>
      <c r="D37" s="231"/>
      <c r="E37" s="232">
        <f t="shared" ref="E37:S37" si="36">E27+E32</f>
        <v>89493.365000000005</v>
      </c>
      <c r="F37" s="233">
        <f t="shared" si="36"/>
        <v>81914.569000000003</v>
      </c>
      <c r="G37" s="233">
        <f t="shared" si="36"/>
        <v>86371.3</v>
      </c>
      <c r="H37" s="233">
        <f t="shared" si="36"/>
        <v>122399.00099999999</v>
      </c>
      <c r="I37" s="233">
        <f t="shared" si="36"/>
        <v>125153.99099999999</v>
      </c>
      <c r="J37" s="233">
        <f t="shared" si="36"/>
        <v>116754.909</v>
      </c>
      <c r="K37" s="233">
        <f t="shared" si="36"/>
        <v>110190.53599999998</v>
      </c>
      <c r="L37" s="233">
        <f t="shared" si="36"/>
        <v>137205.92600000004</v>
      </c>
      <c r="M37" s="233">
        <f t="shared" si="36"/>
        <v>158104.39200000002</v>
      </c>
      <c r="N37" s="233">
        <f t="shared" si="36"/>
        <v>169208.33799999999</v>
      </c>
      <c r="O37" s="233">
        <f t="shared" si="36"/>
        <v>166254.71300000002</v>
      </c>
      <c r="P37" s="233">
        <f t="shared" si="36"/>
        <v>172866.03899999999</v>
      </c>
      <c r="Q37" s="233">
        <f t="shared" si="36"/>
        <v>205343.67500000002</v>
      </c>
      <c r="R37" s="233">
        <f t="shared" si="36"/>
        <v>197581.58899999986</v>
      </c>
      <c r="S37" s="449">
        <f t="shared" si="36"/>
        <v>153582.01599999997</v>
      </c>
      <c r="T37" s="420">
        <f t="shared" si="25"/>
        <v>-0.22269065261946</v>
      </c>
      <c r="Y37" s="255">
        <f>Y27+Y32</f>
        <v>1</v>
      </c>
      <c r="Z37" s="450">
        <f t="shared" ref="Z37:AF37" si="37">Z27+Z32</f>
        <v>0.99999999999999989</v>
      </c>
      <c r="AA37" s="256">
        <f t="shared" si="37"/>
        <v>1</v>
      </c>
      <c r="AB37" s="256">
        <f t="shared" si="37"/>
        <v>1</v>
      </c>
      <c r="AC37" s="256">
        <f t="shared" si="37"/>
        <v>1</v>
      </c>
      <c r="AD37" s="256">
        <f t="shared" si="37"/>
        <v>1</v>
      </c>
      <c r="AE37" s="257">
        <f t="shared" si="37"/>
        <v>1</v>
      </c>
      <c r="AF37" s="313">
        <f t="shared" si="37"/>
        <v>1.0000000000000002</v>
      </c>
    </row>
    <row r="38" spans="1:32" ht="20.100000000000001" customHeight="1">
      <c r="A38" s="16"/>
      <c r="B38" t="s">
        <v>95</v>
      </c>
      <c r="E38" s="25">
        <f>E28+E33</f>
        <v>50752.610999999997</v>
      </c>
      <c r="F38" s="23">
        <f t="shared" ref="F38:S38" si="38">F28+F33</f>
        <v>43823.005000000005</v>
      </c>
      <c r="G38" s="23">
        <f t="shared" si="38"/>
        <v>45994.745999999992</v>
      </c>
      <c r="H38" s="23">
        <f t="shared" si="38"/>
        <v>50681.629000000001</v>
      </c>
      <c r="I38" s="23">
        <f t="shared" si="38"/>
        <v>54400.97399999998</v>
      </c>
      <c r="J38" s="23">
        <f t="shared" si="38"/>
        <v>52223.108000000007</v>
      </c>
      <c r="K38" s="23">
        <f t="shared" ref="K38:R41" si="39">K28+K33</f>
        <v>52580.515999999981</v>
      </c>
      <c r="L38" s="23">
        <f t="shared" si="39"/>
        <v>61085.076000000023</v>
      </c>
      <c r="M38" s="23">
        <f t="shared" si="39"/>
        <v>67248.144000000029</v>
      </c>
      <c r="N38" s="23">
        <f t="shared" si="39"/>
        <v>66369.688999999984</v>
      </c>
      <c r="O38" s="23">
        <f t="shared" si="39"/>
        <v>63096.669000000016</v>
      </c>
      <c r="P38" s="23">
        <f t="shared" si="39"/>
        <v>78467.719000000012</v>
      </c>
      <c r="Q38" s="23">
        <f t="shared" ref="Q38" si="40">Q28+Q33</f>
        <v>91739.228999999992</v>
      </c>
      <c r="R38" s="23">
        <f t="shared" si="39"/>
        <v>96086.598999999915</v>
      </c>
      <c r="S38" s="45">
        <f t="shared" si="38"/>
        <v>90483.668000000005</v>
      </c>
      <c r="T38" s="27">
        <f t="shared" si="25"/>
        <v>-5.8311263571727778E-2</v>
      </c>
      <c r="Y38" s="220">
        <f>E38/E37</f>
        <v>0.5671103215305402</v>
      </c>
      <c r="Z38" s="221">
        <f>J38/J37</f>
        <v>0.44728832772247723</v>
      </c>
      <c r="AA38" s="221">
        <f>N38/$N$37</f>
        <v>0.39223651614614868</v>
      </c>
      <c r="AB38" s="221">
        <f>O38/$O$37</f>
        <v>0.37951807718076547</v>
      </c>
      <c r="AC38" s="221">
        <f t="shared" si="31"/>
        <v>0.45392212058494624</v>
      </c>
      <c r="AD38" s="221">
        <f>Q38/$Q$37</f>
        <v>0.4467594582594277</v>
      </c>
      <c r="AE38" s="421">
        <f>R38/$R$37</f>
        <v>0.48631352489021629</v>
      </c>
      <c r="AF38" s="222">
        <f>S38/S37</f>
        <v>0.58915536048178985</v>
      </c>
    </row>
    <row r="39" spans="1:32" ht="20.100000000000001" customHeight="1">
      <c r="A39" s="70"/>
      <c r="B39" s="71" t="s">
        <v>96</v>
      </c>
      <c r="C39" s="71"/>
      <c r="D39" s="110"/>
      <c r="E39" s="112">
        <f>E29+E34</f>
        <v>38740.754000000001</v>
      </c>
      <c r="F39" s="78">
        <f t="shared" ref="F39:S39" si="41">F29+F34</f>
        <v>38091.563999999998</v>
      </c>
      <c r="G39" s="78">
        <f t="shared" si="41"/>
        <v>40376.554000000018</v>
      </c>
      <c r="H39" s="78">
        <f t="shared" si="41"/>
        <v>71717.371999999988</v>
      </c>
      <c r="I39" s="78">
        <f t="shared" si="41"/>
        <v>70753.017000000007</v>
      </c>
      <c r="J39" s="78">
        <f t="shared" si="41"/>
        <v>64531.800999999992</v>
      </c>
      <c r="K39" s="78">
        <f t="shared" si="39"/>
        <v>57610.02</v>
      </c>
      <c r="L39" s="78">
        <f t="shared" si="39"/>
        <v>76120.849999999991</v>
      </c>
      <c r="M39" s="78">
        <f t="shared" si="39"/>
        <v>90856.248000000007</v>
      </c>
      <c r="N39" s="78">
        <f t="shared" si="39"/>
        <v>102838.64900000002</v>
      </c>
      <c r="O39" s="78">
        <f t="shared" si="39"/>
        <v>103158.04400000001</v>
      </c>
      <c r="P39" s="78">
        <f t="shared" si="39"/>
        <v>94398.319999999992</v>
      </c>
      <c r="Q39" s="78">
        <f t="shared" ref="Q39" si="42">Q29+Q34</f>
        <v>113604.44600000003</v>
      </c>
      <c r="R39" s="78">
        <f t="shared" si="39"/>
        <v>101494.98999999998</v>
      </c>
      <c r="S39" s="111">
        <f t="shared" si="41"/>
        <v>63098.347999999991</v>
      </c>
      <c r="T39" s="83">
        <f t="shared" si="25"/>
        <v>-0.37831071267655669</v>
      </c>
      <c r="Y39" s="223">
        <f>E39/E37</f>
        <v>0.43288967846945969</v>
      </c>
      <c r="Z39" s="217">
        <f>J39/J37</f>
        <v>0.55271167227752271</v>
      </c>
      <c r="AA39" s="217">
        <f>N39/$N$37</f>
        <v>0.60776348385385137</v>
      </c>
      <c r="AB39" s="217">
        <f>O39/$O$37</f>
        <v>0.62048192281923464</v>
      </c>
      <c r="AC39" s="217">
        <f t="shared" si="31"/>
        <v>0.54607787941505381</v>
      </c>
      <c r="AD39" s="217">
        <f t="shared" ref="AD39:AD41" si="43">Q39/$Q$37</f>
        <v>0.55324054174057236</v>
      </c>
      <c r="AE39" s="422">
        <f>R39/$R$37</f>
        <v>0.51368647510978382</v>
      </c>
      <c r="AF39" s="224">
        <f>S39/S37</f>
        <v>0.41084463951821026</v>
      </c>
    </row>
    <row r="40" spans="1:32" ht="20.100000000000001" customHeight="1">
      <c r="A40" s="16"/>
      <c r="C40" t="s">
        <v>103</v>
      </c>
      <c r="E40" s="25">
        <f>E30+E35</f>
        <v>0</v>
      </c>
      <c r="F40" s="26">
        <f t="shared" ref="F40:S40" si="44">F30+F35</f>
        <v>0</v>
      </c>
      <c r="G40" s="26">
        <f t="shared" si="44"/>
        <v>0</v>
      </c>
      <c r="H40" s="26">
        <f t="shared" si="44"/>
        <v>0</v>
      </c>
      <c r="I40" s="26">
        <f t="shared" si="44"/>
        <v>0</v>
      </c>
      <c r="J40" s="26">
        <f t="shared" si="44"/>
        <v>0</v>
      </c>
      <c r="K40" s="26">
        <f t="shared" si="39"/>
        <v>0</v>
      </c>
      <c r="L40" s="26">
        <f t="shared" si="39"/>
        <v>6223.0189999999993</v>
      </c>
      <c r="M40" s="26">
        <f t="shared" si="39"/>
        <v>6825.2439999999997</v>
      </c>
      <c r="N40" s="26">
        <f t="shared" si="39"/>
        <v>5309.1629999999996</v>
      </c>
      <c r="O40" s="26">
        <f t="shared" si="39"/>
        <v>4292.6510000000007</v>
      </c>
      <c r="P40" s="26">
        <f t="shared" si="39"/>
        <v>2643.0769999999993</v>
      </c>
      <c r="Q40" s="26">
        <f t="shared" ref="Q40" si="45">Q30+Q35</f>
        <v>4341.6840000000011</v>
      </c>
      <c r="R40" s="26">
        <f t="shared" si="39"/>
        <v>2760.1730000000007</v>
      </c>
      <c r="S40" s="45">
        <f t="shared" si="44"/>
        <v>2977.3450000000007</v>
      </c>
      <c r="T40" s="27">
        <f t="shared" si="25"/>
        <v>7.8680575456683319E-2</v>
      </c>
      <c r="Y40" s="220">
        <f>E40/E37</f>
        <v>0</v>
      </c>
      <c r="Z40" s="214">
        <f>J40/J37</f>
        <v>0</v>
      </c>
      <c r="AA40" s="214">
        <f>N40/$N$37</f>
        <v>3.1376485714315096E-2</v>
      </c>
      <c r="AB40" s="214">
        <f>O40/$O$37</f>
        <v>2.5819725182768205E-2</v>
      </c>
      <c r="AC40" s="214">
        <f t="shared" si="31"/>
        <v>1.5289741208219618E-2</v>
      </c>
      <c r="AD40" s="214">
        <f t="shared" si="43"/>
        <v>2.1143500037193747E-2</v>
      </c>
      <c r="AE40" s="421">
        <f>R40/$R$37</f>
        <v>1.3969788450279153E-2</v>
      </c>
      <c r="AF40" s="225">
        <f>S40/S37</f>
        <v>1.9386026290994913E-2</v>
      </c>
    </row>
    <row r="41" spans="1:32" ht="20.100000000000001" customHeight="1" thickBot="1">
      <c r="A41" s="34"/>
      <c r="B41" s="15"/>
      <c r="C41" s="15" t="s">
        <v>104</v>
      </c>
      <c r="D41" s="15"/>
      <c r="E41" s="29">
        <f>E31+E36</f>
        <v>38740.754000000001</v>
      </c>
      <c r="F41" s="30">
        <f t="shared" ref="F41:S41" si="46">F31+F36</f>
        <v>38091.563999999998</v>
      </c>
      <c r="G41" s="30">
        <f t="shared" si="46"/>
        <v>40376.554000000018</v>
      </c>
      <c r="H41" s="30">
        <f t="shared" si="46"/>
        <v>71717.371999999988</v>
      </c>
      <c r="I41" s="30">
        <f t="shared" si="46"/>
        <v>70753.017000000007</v>
      </c>
      <c r="J41" s="30">
        <f t="shared" si="46"/>
        <v>64531.800999999992</v>
      </c>
      <c r="K41" s="30">
        <f t="shared" si="39"/>
        <v>57610.02</v>
      </c>
      <c r="L41" s="30">
        <f t="shared" si="39"/>
        <v>69897.830999999991</v>
      </c>
      <c r="M41" s="30">
        <f t="shared" si="39"/>
        <v>84031.004000000001</v>
      </c>
      <c r="N41" s="30">
        <f t="shared" si="39"/>
        <v>97529.486000000019</v>
      </c>
      <c r="O41" s="30">
        <f t="shared" si="39"/>
        <v>98865.393000000011</v>
      </c>
      <c r="P41" s="30">
        <f t="shared" si="39"/>
        <v>91755.242999999988</v>
      </c>
      <c r="Q41" s="30">
        <f t="shared" ref="Q41" si="47">Q31+Q36</f>
        <v>109262.76200000002</v>
      </c>
      <c r="R41" s="30">
        <f t="shared" si="39"/>
        <v>98734.816999999966</v>
      </c>
      <c r="S41" s="98">
        <f t="shared" si="46"/>
        <v>60121.00299999999</v>
      </c>
      <c r="T41" s="31">
        <f t="shared" si="25"/>
        <v>-0.39108609478660389</v>
      </c>
      <c r="Y41" s="226">
        <f>E41/E37</f>
        <v>0.43288967846945969</v>
      </c>
      <c r="Z41" s="227">
        <f>J41/J37</f>
        <v>0.55271167227752271</v>
      </c>
      <c r="AA41" s="227">
        <f>N41/$N$37</f>
        <v>0.57638699813953631</v>
      </c>
      <c r="AB41" s="227">
        <f>O41/$O$37</f>
        <v>0.59466219763646644</v>
      </c>
      <c r="AC41" s="227">
        <f t="shared" si="31"/>
        <v>0.53078813820683424</v>
      </c>
      <c r="AD41" s="227">
        <f t="shared" si="43"/>
        <v>0.53209704170337857</v>
      </c>
      <c r="AE41" s="423">
        <f>R41/$R$37</f>
        <v>0.49971668665950469</v>
      </c>
      <c r="AF41" s="228">
        <f>S41/S37</f>
        <v>0.39145861322721537</v>
      </c>
    </row>
    <row r="43" spans="1:32" ht="15.75" thickBot="1"/>
    <row r="44" spans="1:32">
      <c r="A44" s="495" t="s">
        <v>29</v>
      </c>
      <c r="B44" s="474"/>
      <c r="C44" s="474"/>
      <c r="D44" s="474"/>
      <c r="E44" s="521" t="s">
        <v>50</v>
      </c>
      <c r="F44" s="505"/>
      <c r="G44" s="505"/>
      <c r="H44" s="505"/>
      <c r="I44" s="505"/>
      <c r="J44" s="505"/>
      <c r="K44" s="505"/>
      <c r="L44" s="505"/>
      <c r="M44" s="505"/>
      <c r="N44" s="505"/>
      <c r="O44" s="505"/>
      <c r="P44" s="505"/>
      <c r="Q44" s="505"/>
      <c r="R44" s="505"/>
      <c r="S44" s="522"/>
      <c r="T44" s="518" t="s">
        <v>164</v>
      </c>
    </row>
    <row r="45" spans="1:32" ht="15.75" customHeight="1">
      <c r="A45" s="512"/>
      <c r="B45" s="475"/>
      <c r="C45" s="475"/>
      <c r="D45" s="475"/>
      <c r="E45" s="523" t="str">
        <f>E25</f>
        <v>jan - dez</v>
      </c>
      <c r="F45" s="509"/>
      <c r="G45" s="509"/>
      <c r="H45" s="509"/>
      <c r="I45" s="509"/>
      <c r="J45" s="509"/>
      <c r="K45" s="509"/>
      <c r="L45" s="509"/>
      <c r="M45" s="509"/>
      <c r="N45" s="509"/>
      <c r="O45" s="509"/>
      <c r="P45" s="509"/>
      <c r="Q45" s="509"/>
      <c r="R45" s="509"/>
      <c r="S45" s="524"/>
      <c r="T45" s="519"/>
    </row>
    <row r="46" spans="1:32" ht="21.75" customHeight="1" thickBot="1">
      <c r="A46" s="496"/>
      <c r="B46" s="513"/>
      <c r="C46" s="513"/>
      <c r="D46" s="513"/>
      <c r="E46" s="35">
        <v>2010</v>
      </c>
      <c r="F46" s="36">
        <v>2011</v>
      </c>
      <c r="G46" s="36">
        <v>2012</v>
      </c>
      <c r="H46" s="36">
        <v>2013</v>
      </c>
      <c r="I46" s="36">
        <v>2014</v>
      </c>
      <c r="J46" s="36">
        <v>2015</v>
      </c>
      <c r="K46" s="36">
        <v>2016</v>
      </c>
      <c r="L46" s="36">
        <v>2017</v>
      </c>
      <c r="M46" s="36">
        <v>2018</v>
      </c>
      <c r="N46" s="36">
        <v>2019</v>
      </c>
      <c r="O46" s="36">
        <v>2020</v>
      </c>
      <c r="P46" s="36">
        <v>2021</v>
      </c>
      <c r="Q46" s="36">
        <v>2022</v>
      </c>
      <c r="R46" s="36">
        <v>2023</v>
      </c>
      <c r="S46" s="58">
        <v>2024</v>
      </c>
      <c r="T46" s="520"/>
    </row>
    <row r="47" spans="1:32" ht="20.100000000000001" customHeight="1" thickBot="1">
      <c r="A47" s="42" t="s">
        <v>44</v>
      </c>
      <c r="B47" s="43"/>
      <c r="C47" s="43"/>
      <c r="D47" s="46"/>
      <c r="E47" s="165">
        <f>(E27/E7)*10</f>
        <v>0.4885193450595422</v>
      </c>
      <c r="F47" s="118">
        <f t="shared" ref="F47:S47" si="48">(F27/F7)*10</f>
        <v>0.4942975527746476</v>
      </c>
      <c r="G47" s="118">
        <f t="shared" si="48"/>
        <v>0.66005546508136459</v>
      </c>
      <c r="H47" s="118">
        <f t="shared" si="48"/>
        <v>0.76031635164779399</v>
      </c>
      <c r="I47" s="118">
        <f t="shared" si="48"/>
        <v>0.53335369785095221</v>
      </c>
      <c r="J47" s="118">
        <f t="shared" si="48"/>
        <v>0.53553223845568909</v>
      </c>
      <c r="K47" s="118">
        <f t="shared" si="48"/>
        <v>0.60521240828036371</v>
      </c>
      <c r="L47" s="118">
        <f t="shared" si="48"/>
        <v>0.63210257413532944</v>
      </c>
      <c r="M47" s="118">
        <f t="shared" si="48"/>
        <v>0.77652370712983942</v>
      </c>
      <c r="N47" s="118">
        <f t="shared" si="48"/>
        <v>0.57184533418189898</v>
      </c>
      <c r="O47" s="118">
        <f t="shared" ref="O47:P61" si="49">(O27/O7)*10</f>
        <v>0.59907513292496417</v>
      </c>
      <c r="P47" s="118">
        <f t="shared" si="49"/>
        <v>0.5741573259303252</v>
      </c>
      <c r="Q47" s="118">
        <f t="shared" ref="Q47:R47" si="50">(Q27/Q7)*10</f>
        <v>0.68234419006878833</v>
      </c>
      <c r="R47" s="118">
        <f t="shared" si="50"/>
        <v>0.67426281929095433</v>
      </c>
      <c r="S47" s="118">
        <f t="shared" si="48"/>
        <v>0.77403851637231535</v>
      </c>
      <c r="T47" s="28">
        <f t="shared" ref="T47:T61" si="51">(S47-R47)/R47</f>
        <v>0.14797745660406397</v>
      </c>
    </row>
    <row r="48" spans="1:32" ht="20.100000000000001" customHeight="1">
      <c r="A48" s="16"/>
      <c r="B48" t="s">
        <v>95</v>
      </c>
      <c r="D48" s="47"/>
      <c r="E48" s="167">
        <f t="shared" ref="E48:S48" si="52">(E28/E8)*10</f>
        <v>0.92648880587431837</v>
      </c>
      <c r="F48" s="119">
        <f t="shared" si="52"/>
        <v>0.95418616286835223</v>
      </c>
      <c r="G48" s="119">
        <f t="shared" si="52"/>
        <v>1.2051059106426028</v>
      </c>
      <c r="H48" s="119">
        <f t="shared" si="52"/>
        <v>1.3072163003772919</v>
      </c>
      <c r="I48" s="119">
        <f t="shared" si="52"/>
        <v>1.1289087719281938</v>
      </c>
      <c r="J48" s="119">
        <f t="shared" si="52"/>
        <v>1.0964452373878395</v>
      </c>
      <c r="K48" s="119">
        <f t="shared" si="52"/>
        <v>1.1550724433556325</v>
      </c>
      <c r="L48" s="119">
        <f t="shared" si="52"/>
        <v>1.1568350062581207</v>
      </c>
      <c r="M48" s="119">
        <f t="shared" si="52"/>
        <v>1.3541400933366492</v>
      </c>
      <c r="N48" s="119">
        <f t="shared" si="52"/>
        <v>1.2051568629503469</v>
      </c>
      <c r="O48" s="119">
        <f t="shared" si="49"/>
        <v>1.1132945474552967</v>
      </c>
      <c r="P48" s="119">
        <f t="shared" si="49"/>
        <v>1.1359113252846871</v>
      </c>
      <c r="Q48" s="119">
        <f t="shared" ref="Q48:R48" si="53">(Q28/Q8)*10</f>
        <v>1.4101338990702548</v>
      </c>
      <c r="R48" s="119">
        <f t="shared" si="53"/>
        <v>1.4598405772528658</v>
      </c>
      <c r="S48" s="119">
        <f t="shared" si="52"/>
        <v>1.3315995144447106</v>
      </c>
      <c r="T48" s="208">
        <f t="shared" si="51"/>
        <v>-8.7845936608694455E-2</v>
      </c>
    </row>
    <row r="49" spans="1:20" ht="20.100000000000001" customHeight="1">
      <c r="A49" s="70"/>
      <c r="B49" s="71" t="s">
        <v>96</v>
      </c>
      <c r="C49" s="71"/>
      <c r="D49" s="110"/>
      <c r="E49" s="350">
        <f t="shared" ref="E49:S49" si="54">(E29/E9)*10</f>
        <v>0.30354584652365946</v>
      </c>
      <c r="F49" s="120">
        <f t="shared" si="54"/>
        <v>0.32100922125007525</v>
      </c>
      <c r="G49" s="120">
        <f t="shared" si="54"/>
        <v>0.438594698800024</v>
      </c>
      <c r="H49" s="120">
        <f t="shared" si="54"/>
        <v>0.58920387545394481</v>
      </c>
      <c r="I49" s="120">
        <f t="shared" si="54"/>
        <v>0.38123552624595636</v>
      </c>
      <c r="J49" s="120">
        <f t="shared" si="54"/>
        <v>0.38080229253464776</v>
      </c>
      <c r="K49" s="120">
        <f t="shared" si="54"/>
        <v>0.4244465944369461</v>
      </c>
      <c r="L49" s="120">
        <f t="shared" si="54"/>
        <v>0.4654876796812214</v>
      </c>
      <c r="M49" s="120">
        <f t="shared" si="54"/>
        <v>0.59287106015486191</v>
      </c>
      <c r="N49" s="120">
        <f t="shared" si="54"/>
        <v>0.42934633813200396</v>
      </c>
      <c r="O49" s="120">
        <f t="shared" si="49"/>
        <v>0.47007316262629917</v>
      </c>
      <c r="P49" s="120">
        <f t="shared" si="49"/>
        <v>0.41048160972504488</v>
      </c>
      <c r="Q49" s="120">
        <f t="shared" ref="Q49:R49" si="55">(Q29/Q9)*10</f>
        <v>0.48582730501072413</v>
      </c>
      <c r="R49" s="120">
        <f t="shared" si="55"/>
        <v>0.45086224745770703</v>
      </c>
      <c r="S49" s="120">
        <f t="shared" si="54"/>
        <v>0.48955904937015909</v>
      </c>
      <c r="T49" s="345">
        <f t="shared" si="51"/>
        <v>8.5828436802267413E-2</v>
      </c>
    </row>
    <row r="50" spans="1:20" ht="20.100000000000001" customHeight="1">
      <c r="A50" s="16"/>
      <c r="C50" t="s">
        <v>103</v>
      </c>
      <c r="D50" s="47"/>
      <c r="E50" s="167"/>
      <c r="F50" s="119"/>
      <c r="G50" s="119"/>
      <c r="H50" s="119"/>
      <c r="I50" s="119"/>
      <c r="J50" s="119"/>
      <c r="K50" s="119"/>
      <c r="L50" s="119">
        <f t="shared" ref="L50:S50" si="56">(L30/L10)*10</f>
        <v>0.38387383040976297</v>
      </c>
      <c r="M50" s="119">
        <f t="shared" si="56"/>
        <v>0.50884685324499201</v>
      </c>
      <c r="N50" s="119">
        <f t="shared" si="56"/>
        <v>0.36398575003849915</v>
      </c>
      <c r="O50" s="119">
        <f t="shared" si="49"/>
        <v>0.49569617396146348</v>
      </c>
      <c r="P50" s="119">
        <f t="shared" si="49"/>
        <v>0.46561852684836769</v>
      </c>
      <c r="Q50" s="119">
        <f t="shared" ref="Q50:R50" si="57">(Q30/Q10)*10</f>
        <v>0.55582433945990672</v>
      </c>
      <c r="R50" s="119">
        <f t="shared" si="57"/>
        <v>0.44192641529607452</v>
      </c>
      <c r="S50" s="119">
        <f t="shared" si="56"/>
        <v>0.50772671433851724</v>
      </c>
      <c r="T50" s="208">
        <f t="shared" si="51"/>
        <v>0.14889424294395015</v>
      </c>
    </row>
    <row r="51" spans="1:20" ht="20.100000000000001" customHeight="1" thickBot="1">
      <c r="A51" s="16"/>
      <c r="C51" t="s">
        <v>104</v>
      </c>
      <c r="D51" s="47"/>
      <c r="E51" s="167">
        <f t="shared" ref="E51:S51" si="58">(E31/E11)*10</f>
        <v>0.30354584652365946</v>
      </c>
      <c r="F51" s="119">
        <f t="shared" si="58"/>
        <v>0.32100922125007525</v>
      </c>
      <c r="G51" s="119">
        <f t="shared" si="58"/>
        <v>0.438594698800024</v>
      </c>
      <c r="H51" s="119">
        <f t="shared" si="58"/>
        <v>0.58920387545394481</v>
      </c>
      <c r="I51" s="119">
        <f t="shared" si="58"/>
        <v>0.38123552624595636</v>
      </c>
      <c r="J51" s="119">
        <f t="shared" si="58"/>
        <v>0.38080229253464776</v>
      </c>
      <c r="K51" s="119">
        <f t="shared" si="58"/>
        <v>0.4244465944369461</v>
      </c>
      <c r="L51" s="119">
        <f t="shared" si="58"/>
        <v>0.47446158239769809</v>
      </c>
      <c r="M51" s="119">
        <f t="shared" si="58"/>
        <v>0.60093207631529177</v>
      </c>
      <c r="N51" s="119">
        <f t="shared" si="58"/>
        <v>0.43358345056839909</v>
      </c>
      <c r="O51" s="119">
        <f t="shared" si="49"/>
        <v>0.46902574801815533</v>
      </c>
      <c r="P51" s="119">
        <f t="shared" si="49"/>
        <v>0.40909775291035849</v>
      </c>
      <c r="Q51" s="119">
        <f t="shared" ref="Q51:R51" si="59">(Q31/Q11)*10</f>
        <v>0.48342205012886413</v>
      </c>
      <c r="R51" s="119">
        <f t="shared" si="59"/>
        <v>0.45111622780964478</v>
      </c>
      <c r="S51" s="119">
        <f t="shared" si="58"/>
        <v>0.48871300993699818</v>
      </c>
      <c r="T51" s="208">
        <f t="shared" si="51"/>
        <v>8.3341675181806851E-2</v>
      </c>
    </row>
    <row r="52" spans="1:20" ht="20.100000000000001" customHeight="1" thickBot="1">
      <c r="A52" s="42" t="s">
        <v>49</v>
      </c>
      <c r="B52" s="43"/>
      <c r="C52" s="43"/>
      <c r="D52" s="46"/>
      <c r="E52" s="166">
        <f t="shared" ref="E52:S52" si="60">(E32/E12)*10</f>
        <v>3.2783536718715829</v>
      </c>
      <c r="F52" s="344">
        <f t="shared" si="60"/>
        <v>4.5468634055563992</v>
      </c>
      <c r="G52" s="344">
        <f t="shared" si="60"/>
        <v>3.3064150601805906</v>
      </c>
      <c r="H52" s="344">
        <f t="shared" si="60"/>
        <v>3.1829276205011912</v>
      </c>
      <c r="I52" s="344">
        <f t="shared" si="60"/>
        <v>3.9029460863113634</v>
      </c>
      <c r="J52" s="344">
        <f t="shared" si="60"/>
        <v>3.9184712953916949</v>
      </c>
      <c r="K52" s="344">
        <f t="shared" si="60"/>
        <v>4.8978976880682685</v>
      </c>
      <c r="L52" s="344">
        <f t="shared" si="60"/>
        <v>7.1142138835213728</v>
      </c>
      <c r="M52" s="344">
        <f t="shared" si="60"/>
        <v>6.5874359945010008</v>
      </c>
      <c r="N52" s="344">
        <f t="shared" si="60"/>
        <v>7.8179240143981721</v>
      </c>
      <c r="O52" s="344">
        <f t="shared" si="49"/>
        <v>10.046650484670106</v>
      </c>
      <c r="P52" s="344">
        <f t="shared" si="49"/>
        <v>11.845764056962318</v>
      </c>
      <c r="Q52" s="344">
        <f t="shared" ref="Q52:R52" si="61">(Q32/Q12)*10</f>
        <v>10.795502459592406</v>
      </c>
      <c r="R52" s="344">
        <f t="shared" si="61"/>
        <v>11.608741811025672</v>
      </c>
      <c r="S52" s="344">
        <f t="shared" si="60"/>
        <v>16.614872591268405</v>
      </c>
      <c r="T52" s="346">
        <f t="shared" si="51"/>
        <v>0.43123801543144363</v>
      </c>
    </row>
    <row r="53" spans="1:20" ht="20.100000000000001" customHeight="1">
      <c r="A53" s="16"/>
      <c r="B53" t="s">
        <v>95</v>
      </c>
      <c r="D53" s="47"/>
      <c r="E53" s="167">
        <f t="shared" ref="E53:S53" si="62">(E33/E13)*10</f>
        <v>3.865886713876697</v>
      </c>
      <c r="F53" s="119">
        <f t="shared" si="62"/>
        <v>4.5688710581942127</v>
      </c>
      <c r="G53" s="119">
        <f t="shared" si="62"/>
        <v>3.7574835735849348</v>
      </c>
      <c r="H53" s="119">
        <f t="shared" si="62"/>
        <v>5.095396777851473</v>
      </c>
      <c r="I53" s="119">
        <f t="shared" si="62"/>
        <v>5.0334093854772535</v>
      </c>
      <c r="J53" s="119">
        <f t="shared" si="62"/>
        <v>4.9405501619626966</v>
      </c>
      <c r="K53" s="119">
        <f t="shared" si="62"/>
        <v>6.9132806440654102</v>
      </c>
      <c r="L53" s="119">
        <f t="shared" si="62"/>
        <v>7.0773430139112143</v>
      </c>
      <c r="M53" s="119">
        <f t="shared" si="62"/>
        <v>7.3055610584406336</v>
      </c>
      <c r="N53" s="119">
        <f t="shared" si="62"/>
        <v>7.752500742260251</v>
      </c>
      <c r="O53" s="119">
        <f t="shared" si="49"/>
        <v>10.128143863869802</v>
      </c>
      <c r="P53" s="119">
        <f t="shared" si="49"/>
        <v>12.971175202597628</v>
      </c>
      <c r="Q53" s="119">
        <f t="shared" ref="Q53:R53" si="63">(Q33/Q13)*10</f>
        <v>10.790284716074359</v>
      </c>
      <c r="R53" s="119">
        <f t="shared" si="63"/>
        <v>12.837971946286711</v>
      </c>
      <c r="S53" s="119">
        <f t="shared" si="62"/>
        <v>18.951590038084039</v>
      </c>
      <c r="T53" s="208">
        <f t="shared" si="51"/>
        <v>0.47621369772237637</v>
      </c>
    </row>
    <row r="54" spans="1:20" ht="20.100000000000001" customHeight="1">
      <c r="A54" s="70"/>
      <c r="B54" s="71" t="s">
        <v>96</v>
      </c>
      <c r="C54" s="71"/>
      <c r="D54" s="110"/>
      <c r="E54" s="350">
        <f t="shared" ref="E54:S54" si="64">(E34/E14)*10</f>
        <v>0.73725787042428481</v>
      </c>
      <c r="F54" s="120">
        <f t="shared" si="64"/>
        <v>2.2144638403990027</v>
      </c>
      <c r="G54" s="120">
        <f t="shared" si="64"/>
        <v>0.98281793775479753</v>
      </c>
      <c r="H54" s="120">
        <f t="shared" si="64"/>
        <v>0.56761244358619889</v>
      </c>
      <c r="I54" s="120">
        <f t="shared" si="64"/>
        <v>0.97421950881087849</v>
      </c>
      <c r="J54" s="120">
        <f t="shared" si="64"/>
        <v>1.3842617132585098</v>
      </c>
      <c r="K54" s="120">
        <f t="shared" si="64"/>
        <v>0.58944598983241292</v>
      </c>
      <c r="L54" s="120">
        <f>(L34/L14)*10</f>
        <v>130.88372093023253</v>
      </c>
      <c r="M54" s="120">
        <f t="shared" si="64"/>
        <v>1.3205197393000956</v>
      </c>
      <c r="N54" s="120">
        <f t="shared" si="64"/>
        <v>13.874562718640679</v>
      </c>
      <c r="O54" s="120">
        <f t="shared" si="49"/>
        <v>8.1595013991350811</v>
      </c>
      <c r="P54" s="120">
        <f t="shared" si="49"/>
        <v>1.3379700397431979</v>
      </c>
      <c r="Q54" s="120">
        <f>(Q34/Q14)*10</f>
        <v>11.219191270860076</v>
      </c>
      <c r="R54" s="120">
        <f t="shared" ref="R54" si="65">(R34/R14)*10</f>
        <v>1.2312143439282801</v>
      </c>
      <c r="S54" s="120">
        <f t="shared" si="64"/>
        <v>5.1014887382721188</v>
      </c>
      <c r="T54" s="345">
        <f t="shared" si="51"/>
        <v>3.1434610987356133</v>
      </c>
    </row>
    <row r="55" spans="1:20" ht="20.100000000000001" customHeight="1">
      <c r="A55" s="16"/>
      <c r="C55" t="s">
        <v>103</v>
      </c>
      <c r="D55" s="47"/>
      <c r="E55" s="167"/>
      <c r="F55" s="119"/>
      <c r="G55" s="119"/>
      <c r="H55" s="119"/>
      <c r="I55" s="119"/>
      <c r="J55" s="119"/>
      <c r="K55" s="119"/>
      <c r="L55" s="119">
        <f t="shared" ref="L55:S55" si="66">(L35/L15)*10</f>
        <v>185.88461538461533</v>
      </c>
      <c r="M55" s="119">
        <f t="shared" si="66"/>
        <v>232.5</v>
      </c>
      <c r="N55" s="119">
        <f t="shared" si="66"/>
        <v>106.4814814814815</v>
      </c>
      <c r="O55" s="119">
        <f t="shared" si="49"/>
        <v>17.712213740458019</v>
      </c>
      <c r="P55" s="119">
        <f t="shared" si="49"/>
        <v>1.1602792944141118</v>
      </c>
      <c r="Q55" s="119">
        <f t="shared" ref="Q55:R55" si="67">(Q35/Q15)*10</f>
        <v>11.242761692650332</v>
      </c>
      <c r="R55" s="119">
        <f t="shared" si="67"/>
        <v>120.33333333333333</v>
      </c>
      <c r="S55" s="119">
        <f t="shared" si="66"/>
        <v>2.2963958613360012</v>
      </c>
      <c r="T55" s="208">
        <f t="shared" si="51"/>
        <v>-0.98091637788363439</v>
      </c>
    </row>
    <row r="56" spans="1:20" ht="20.100000000000001" customHeight="1" thickBot="1">
      <c r="A56" s="16"/>
      <c r="C56" t="s">
        <v>104</v>
      </c>
      <c r="D56" s="19"/>
      <c r="E56" s="167">
        <f t="shared" ref="E56:S56" si="68">(E36/E16)*10</f>
        <v>0.73725787042428481</v>
      </c>
      <c r="F56" s="119">
        <f t="shared" si="68"/>
        <v>2.2144638403990027</v>
      </c>
      <c r="G56" s="119">
        <f t="shared" si="68"/>
        <v>0.98281793775479753</v>
      </c>
      <c r="H56" s="119">
        <f t="shared" si="68"/>
        <v>0.56761244358619889</v>
      </c>
      <c r="I56" s="119">
        <f t="shared" si="68"/>
        <v>0.97421950881087849</v>
      </c>
      <c r="J56" s="119">
        <f t="shared" si="68"/>
        <v>1.3842617132585098</v>
      </c>
      <c r="K56" s="119">
        <f t="shared" si="68"/>
        <v>0.58944598983241292</v>
      </c>
      <c r="L56" s="119">
        <f t="shared" si="68"/>
        <v>46.764705882352935</v>
      </c>
      <c r="M56" s="119">
        <f t="shared" si="68"/>
        <v>1.2629240543121707</v>
      </c>
      <c r="N56" s="119">
        <f t="shared" si="68"/>
        <v>12.607902735562311</v>
      </c>
      <c r="O56" s="119">
        <f t="shared" si="49"/>
        <v>6.2495421245421259</v>
      </c>
      <c r="P56" s="119">
        <f t="shared" si="49"/>
        <v>7.1937716262975782</v>
      </c>
      <c r="Q56" s="119">
        <f t="shared" ref="Q56:R56" si="69">(Q36/Q16)*10</f>
        <v>11.158438576349026</v>
      </c>
      <c r="R56" s="119">
        <f t="shared" si="69"/>
        <v>0.76345933562428403</v>
      </c>
      <c r="S56" s="119">
        <f t="shared" si="68"/>
        <v>55.066815144766153</v>
      </c>
      <c r="T56" s="208">
        <f t="shared" si="51"/>
        <v>71.128026438680948</v>
      </c>
    </row>
    <row r="57" spans="1:20" ht="20.100000000000001" customHeight="1" thickBot="1">
      <c r="A57" s="229" t="s">
        <v>27</v>
      </c>
      <c r="B57" s="230"/>
      <c r="C57" s="231"/>
      <c r="D57" s="231"/>
      <c r="E57" s="347">
        <f t="shared" ref="E57:S61" si="70">(E37/E17)*10</f>
        <v>0.49273353551698351</v>
      </c>
      <c r="F57" s="348">
        <f t="shared" si="70"/>
        <v>0.50067323683720444</v>
      </c>
      <c r="G57" s="348">
        <f t="shared" si="70"/>
        <v>0.66637088176051251</v>
      </c>
      <c r="H57" s="348">
        <f t="shared" si="70"/>
        <v>0.76521856790001685</v>
      </c>
      <c r="I57" s="348">
        <f t="shared" si="70"/>
        <v>0.53709585383720237</v>
      </c>
      <c r="J57" s="348">
        <f t="shared" si="70"/>
        <v>0.54025899524177456</v>
      </c>
      <c r="K57" s="348">
        <f t="shared" si="70"/>
        <v>0.61065985580206883</v>
      </c>
      <c r="L57" s="348">
        <f t="shared" si="70"/>
        <v>0.63644399512243344</v>
      </c>
      <c r="M57" s="348">
        <f t="shared" si="70"/>
        <v>0.78229612020749895</v>
      </c>
      <c r="N57" s="348">
        <f>(N37/N17)*10</f>
        <v>0.57646774828354774</v>
      </c>
      <c r="O57" s="348">
        <f t="shared" si="49"/>
        <v>0.60561122066808404</v>
      </c>
      <c r="P57" s="348">
        <f t="shared" si="49"/>
        <v>0.58185412653151714</v>
      </c>
      <c r="Q57" s="348">
        <f t="shared" ref="Q57:R57" si="71">(Q37/Q17)*10</f>
        <v>0.69106184743419219</v>
      </c>
      <c r="R57" s="348">
        <f t="shared" si="71"/>
        <v>0.68302149131375101</v>
      </c>
      <c r="S57" s="349">
        <f t="shared" si="70"/>
        <v>0.79036381407690248</v>
      </c>
      <c r="T57" s="252">
        <f t="shared" si="51"/>
        <v>0.1571580457251571</v>
      </c>
    </row>
    <row r="58" spans="1:20" ht="20.100000000000001" customHeight="1">
      <c r="A58" s="16"/>
      <c r="B58" t="s">
        <v>95</v>
      </c>
      <c r="E58" s="141">
        <f t="shared" si="70"/>
        <v>0.93860211995546483</v>
      </c>
      <c r="F58" s="152">
        <f t="shared" si="70"/>
        <v>0.97468635967486161</v>
      </c>
      <c r="G58" s="152">
        <f t="shared" si="70"/>
        <v>1.2226813738011604</v>
      </c>
      <c r="H58" s="152">
        <f t="shared" si="70"/>
        <v>1.3257421687529214</v>
      </c>
      <c r="I58" s="152">
        <f t="shared" si="70"/>
        <v>1.1442427154480004</v>
      </c>
      <c r="J58" s="152">
        <f t="shared" si="70"/>
        <v>1.1140910217501057</v>
      </c>
      <c r="K58" s="152">
        <f t="shared" si="70"/>
        <v>1.1751497468703558</v>
      </c>
      <c r="L58" s="152">
        <f t="shared" si="70"/>
        <v>1.1732489432561748</v>
      </c>
      <c r="M58" s="152">
        <f t="shared" si="70"/>
        <v>1.3756492399793565</v>
      </c>
      <c r="N58" s="152">
        <f>(N38/N18)*10</f>
        <v>1.2275902733924957</v>
      </c>
      <c r="O58" s="152">
        <f t="shared" si="49"/>
        <v>1.1430266287272901</v>
      </c>
      <c r="P58" s="152">
        <f t="shared" si="49"/>
        <v>1.1681989320621442</v>
      </c>
      <c r="Q58" s="152">
        <f t="shared" ref="Q58:R58" si="72">(Q38/Q18)*10</f>
        <v>1.4475846403888026</v>
      </c>
      <c r="R58" s="152">
        <f t="shared" si="72"/>
        <v>1.4965549437722254</v>
      </c>
      <c r="S58" s="119">
        <f t="shared" si="70"/>
        <v>1.3762131474283847</v>
      </c>
      <c r="T58" s="27">
        <f t="shared" si="51"/>
        <v>-8.0412548062222436E-2</v>
      </c>
    </row>
    <row r="59" spans="1:20" ht="20.100000000000001" customHeight="1">
      <c r="A59" s="70"/>
      <c r="B59" s="71" t="s">
        <v>96</v>
      </c>
      <c r="C59" s="71"/>
      <c r="D59" s="110"/>
      <c r="E59" s="121">
        <f t="shared" si="70"/>
        <v>0.30372103316044663</v>
      </c>
      <c r="F59" s="143">
        <f t="shared" si="70"/>
        <v>0.32104761770872126</v>
      </c>
      <c r="G59" s="143">
        <f t="shared" si="70"/>
        <v>0.43889216944761988</v>
      </c>
      <c r="H59" s="143">
        <f t="shared" si="70"/>
        <v>0.58917962529382317</v>
      </c>
      <c r="I59" s="143">
        <f t="shared" si="70"/>
        <v>0.38146593994078931</v>
      </c>
      <c r="J59" s="143">
        <f t="shared" si="70"/>
        <v>0.38131685925023756</v>
      </c>
      <c r="K59" s="143">
        <f t="shared" si="70"/>
        <v>0.42453532723331583</v>
      </c>
      <c r="L59" s="143">
        <f t="shared" si="70"/>
        <v>0.46552197566983777</v>
      </c>
      <c r="M59" s="143">
        <f t="shared" si="70"/>
        <v>0.59298546113996542</v>
      </c>
      <c r="N59" s="143">
        <f>(N39/N19)*10</f>
        <v>0.4294586899015167</v>
      </c>
      <c r="O59" s="143">
        <f t="shared" si="49"/>
        <v>0.47034880376327037</v>
      </c>
      <c r="P59" s="143">
        <f t="shared" si="49"/>
        <v>0.41056077842038852</v>
      </c>
      <c r="Q59" s="143">
        <f t="shared" ref="Q59:R59" si="73">(Q39/Q19)*10</f>
        <v>0.48597037474558025</v>
      </c>
      <c r="R59" s="143">
        <f t="shared" si="73"/>
        <v>0.45094733115929547</v>
      </c>
      <c r="S59" s="120">
        <f t="shared" si="70"/>
        <v>0.49077102317439436</v>
      </c>
      <c r="T59" s="83">
        <f t="shared" si="51"/>
        <v>8.8311182400658925E-2</v>
      </c>
    </row>
    <row r="60" spans="1:20" ht="20.100000000000001" customHeight="1">
      <c r="A60" s="16"/>
      <c r="C60" t="s">
        <v>103</v>
      </c>
      <c r="E60" s="141"/>
      <c r="F60" s="142"/>
      <c r="G60" s="142"/>
      <c r="H60" s="142"/>
      <c r="I60" s="142"/>
      <c r="J60" s="142"/>
      <c r="K60" s="142"/>
      <c r="L60" s="142">
        <f t="shared" si="70"/>
        <v>0.38417157446463851</v>
      </c>
      <c r="M60" s="142">
        <f t="shared" si="70"/>
        <v>0.50895064913682075</v>
      </c>
      <c r="N60" s="142">
        <f>(N40/N20)*10</f>
        <v>0.36418228667351898</v>
      </c>
      <c r="O60" s="142">
        <f t="shared" si="49"/>
        <v>0.49831432318003549</v>
      </c>
      <c r="P60" s="142">
        <f t="shared" si="49"/>
        <v>0.46796125684039191</v>
      </c>
      <c r="Q60" s="142">
        <f t="shared" ref="Q60:R60" si="74">(Q40/Q20)*10</f>
        <v>0.55891289580047199</v>
      </c>
      <c r="R60" s="142">
        <f t="shared" si="74"/>
        <v>0.4437769093229274</v>
      </c>
      <c r="S60" s="119">
        <f t="shared" si="70"/>
        <v>0.51767587856039143</v>
      </c>
      <c r="T60" s="27">
        <f t="shared" si="51"/>
        <v>0.16652279035926418</v>
      </c>
    </row>
    <row r="61" spans="1:20" ht="20.100000000000001" customHeight="1" thickBot="1">
      <c r="A61" s="34"/>
      <c r="B61" s="15"/>
      <c r="C61" s="15" t="s">
        <v>104</v>
      </c>
      <c r="D61" s="15"/>
      <c r="E61" s="144">
        <f t="shared" si="70"/>
        <v>0.30372103316044663</v>
      </c>
      <c r="F61" s="145">
        <f t="shared" si="70"/>
        <v>0.32104761770872126</v>
      </c>
      <c r="G61" s="145">
        <f t="shared" si="70"/>
        <v>0.43889216944761988</v>
      </c>
      <c r="H61" s="145">
        <f t="shared" si="70"/>
        <v>0.58917962529382317</v>
      </c>
      <c r="I61" s="145">
        <f t="shared" si="70"/>
        <v>0.38146593994078931</v>
      </c>
      <c r="J61" s="145">
        <f t="shared" si="70"/>
        <v>0.38131685925023756</v>
      </c>
      <c r="K61" s="145">
        <f t="shared" si="70"/>
        <v>0.42453532723331583</v>
      </c>
      <c r="L61" s="145">
        <f t="shared" si="70"/>
        <v>0.474466924111765</v>
      </c>
      <c r="M61" s="145">
        <f t="shared" si="70"/>
        <v>0.60104610957794402</v>
      </c>
      <c r="N61" s="145">
        <f>(N41/N21)*10</f>
        <v>0.43369031560152543</v>
      </c>
      <c r="O61" s="145">
        <f t="shared" si="49"/>
        <v>0.46920549405201067</v>
      </c>
      <c r="P61" s="145">
        <f t="shared" si="49"/>
        <v>0.40911523814969475</v>
      </c>
      <c r="Q61" s="145">
        <f t="shared" ref="Q61:R61" si="75">(Q41/Q21)*10</f>
        <v>0.48346319142321692</v>
      </c>
      <c r="R61" s="145">
        <f t="shared" si="75"/>
        <v>0.45115111418996034</v>
      </c>
      <c r="S61" s="240">
        <f t="shared" si="70"/>
        <v>0.48951111690756133</v>
      </c>
      <c r="T61" s="31">
        <f t="shared" si="51"/>
        <v>8.5026948867179861E-2</v>
      </c>
    </row>
  </sheetData>
  <mergeCells count="17">
    <mergeCell ref="A44:D46"/>
    <mergeCell ref="A4:D6"/>
    <mergeCell ref="T4:T6"/>
    <mergeCell ref="T24:T26"/>
    <mergeCell ref="T44:T46"/>
    <mergeCell ref="E44:S44"/>
    <mergeCell ref="E45:S45"/>
    <mergeCell ref="E4:S4"/>
    <mergeCell ref="E5:S5"/>
    <mergeCell ref="E24:S24"/>
    <mergeCell ref="E25:S25"/>
    <mergeCell ref="Y4:AF4"/>
    <mergeCell ref="Y5:AF5"/>
    <mergeCell ref="Y24:AF24"/>
    <mergeCell ref="Y25:AF25"/>
    <mergeCell ref="A24:D26"/>
    <mergeCell ref="V4:X6"/>
  </mergeCells>
  <conditionalFormatting sqref="T22">
    <cfRule type="cellIs" dxfId="3" priority="36" operator="greaterThan">
      <formula>0</formula>
    </cfRule>
    <cfRule type="cellIs" dxfId="2" priority="37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1E34C93-811C-482F-9455-38C221D622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T17</xm:sqref>
        </x14:conditionalFormatting>
        <x14:conditionalFormatting xmlns:xm="http://schemas.microsoft.com/office/excel/2006/main">
          <x14:cfRule type="iconSet" priority="2" id="{DEFDE475-19B3-4AD0-993E-1CEF8A26A1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T18:T21 T7:T16</xm:sqref>
        </x14:conditionalFormatting>
        <x14:conditionalFormatting xmlns:xm="http://schemas.microsoft.com/office/excel/2006/main">
          <x14:cfRule type="iconSet" priority="73" id="{3A18ED1A-1A1F-44E9-A0D3-5F0FFE71C2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T27:T36 T38:T41</xm:sqref>
        </x14:conditionalFormatting>
        <x14:conditionalFormatting xmlns:xm="http://schemas.microsoft.com/office/excel/2006/main">
          <x14:cfRule type="iconSet" priority="4" id="{55B27E0B-BED3-47EA-8520-C262D5EF40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T37</xm:sqref>
        </x14:conditionalFormatting>
        <x14:conditionalFormatting xmlns:xm="http://schemas.microsoft.com/office/excel/2006/main">
          <x14:cfRule type="iconSet" priority="5" id="{7E5E0B40-6C60-4B1B-B1FF-3ACF4442BAE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T47:T56 T58:T61</xm:sqref>
        </x14:conditionalFormatting>
        <x14:conditionalFormatting xmlns:xm="http://schemas.microsoft.com/office/excel/2006/main">
          <x14:cfRule type="iconSet" priority="3" id="{D1BBC592-7A11-4C01-A957-66E04E4FCB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T57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P51"/>
  <sheetViews>
    <sheetView showGridLines="0" topLeftCell="H32" zoomScaleNormal="100" workbookViewId="0">
      <selection activeCell="W27" sqref="W27:X27"/>
    </sheetView>
  </sheetViews>
  <sheetFormatPr defaultRowHeight="15"/>
  <cols>
    <col min="1" max="1" width="3.140625" customWidth="1"/>
    <col min="2" max="2" width="28.7109375" customWidth="1"/>
    <col min="3" max="5" width="9.140625" customWidth="1"/>
    <col min="18" max="18" width="11" customWidth="1"/>
    <col min="19" max="19" width="1.85546875" customWidth="1"/>
    <col min="20" max="20" width="9.140625" customWidth="1"/>
    <col min="28" max="28" width="11" customWidth="1"/>
    <col min="29" max="29" width="1.85546875" customWidth="1"/>
    <col min="30" max="32" width="9.140625" customWidth="1"/>
    <col min="41" max="41" width="11" customWidth="1"/>
  </cols>
  <sheetData>
    <row r="1" spans="1:27" ht="15.75">
      <c r="A1" s="10" t="s">
        <v>119</v>
      </c>
    </row>
    <row r="3" spans="1:27" ht="8.25" customHeight="1" thickBot="1"/>
    <row r="4" spans="1:27">
      <c r="A4" s="495" t="s">
        <v>20</v>
      </c>
      <c r="B4" s="474"/>
      <c r="C4" s="525" t="s">
        <v>18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22"/>
      <c r="R4" s="518" t="s">
        <v>165</v>
      </c>
      <c r="T4" s="504" t="s">
        <v>111</v>
      </c>
      <c r="U4" s="505"/>
      <c r="V4" s="505"/>
      <c r="W4" s="506"/>
      <c r="X4" s="506"/>
      <c r="Y4" s="506"/>
      <c r="Z4" s="506"/>
      <c r="AA4" s="507"/>
    </row>
    <row r="5" spans="1:27">
      <c r="A5" s="512"/>
      <c r="B5" s="475"/>
      <c r="C5" s="523" t="s">
        <v>67</v>
      </c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24"/>
      <c r="R5" s="519"/>
      <c r="T5" s="508" t="s">
        <v>67</v>
      </c>
      <c r="U5" s="509"/>
      <c r="V5" s="509"/>
      <c r="W5" s="510"/>
      <c r="X5" s="510"/>
      <c r="Y5" s="510"/>
      <c r="Z5" s="510"/>
      <c r="AA5" s="511"/>
    </row>
    <row r="6" spans="1:27" ht="21.75" customHeight="1" thickBot="1">
      <c r="A6" s="496"/>
      <c r="B6" s="513"/>
      <c r="C6" s="35">
        <v>2010</v>
      </c>
      <c r="D6" s="36">
        <v>2011</v>
      </c>
      <c r="E6" s="36">
        <v>2012</v>
      </c>
      <c r="F6" s="36">
        <v>2013</v>
      </c>
      <c r="G6" s="36">
        <v>2014</v>
      </c>
      <c r="H6" s="36">
        <v>2015</v>
      </c>
      <c r="I6" s="36">
        <v>2016</v>
      </c>
      <c r="J6" s="36">
        <v>2017</v>
      </c>
      <c r="K6" s="36">
        <v>2018</v>
      </c>
      <c r="L6" s="36">
        <v>2019</v>
      </c>
      <c r="M6" s="36">
        <v>2020</v>
      </c>
      <c r="N6" s="36">
        <v>2021</v>
      </c>
      <c r="O6" s="36">
        <v>2022</v>
      </c>
      <c r="P6" s="36">
        <v>2023</v>
      </c>
      <c r="Q6" s="58">
        <v>2024</v>
      </c>
      <c r="R6" s="520"/>
      <c r="T6" s="65">
        <v>2010</v>
      </c>
      <c r="U6" s="62">
        <v>2015</v>
      </c>
      <c r="V6" s="62">
        <v>2019</v>
      </c>
      <c r="W6" s="337">
        <v>2020</v>
      </c>
      <c r="X6" s="337">
        <v>2021</v>
      </c>
      <c r="Y6" s="337">
        <v>2022</v>
      </c>
      <c r="Z6" s="337">
        <v>2023</v>
      </c>
      <c r="AA6" s="250">
        <v>2024</v>
      </c>
    </row>
    <row r="7" spans="1:27" ht="21.75" customHeight="1" thickBot="1">
      <c r="A7" s="529" t="s">
        <v>140</v>
      </c>
      <c r="B7" s="530"/>
      <c r="C7" s="131">
        <f>C8+C9</f>
        <v>258933.02000000002</v>
      </c>
      <c r="D7" s="149">
        <f t="shared" ref="D7:Q7" si="0">D8+D9</f>
        <v>143080.01999999996</v>
      </c>
      <c r="E7" s="149">
        <f t="shared" si="0"/>
        <v>104093.34</v>
      </c>
      <c r="F7" s="149">
        <f t="shared" si="0"/>
        <v>123528.7</v>
      </c>
      <c r="G7" s="149">
        <f t="shared" si="0"/>
        <v>109686.89</v>
      </c>
      <c r="H7" s="149">
        <f t="shared" si="0"/>
        <v>117961.47999999998</v>
      </c>
      <c r="I7" s="149">
        <f t="shared" si="0"/>
        <v>92434.01</v>
      </c>
      <c r="J7" s="149">
        <f t="shared" si="0"/>
        <v>85176.739999999991</v>
      </c>
      <c r="K7" s="149">
        <f t="shared" si="0"/>
        <v>124864.58000000002</v>
      </c>
      <c r="L7" s="149">
        <f t="shared" si="0"/>
        <v>149583.32999999996</v>
      </c>
      <c r="M7" s="149">
        <f t="shared" si="0"/>
        <v>127772.41999999998</v>
      </c>
      <c r="N7" s="149">
        <f t="shared" si="0"/>
        <v>118551.97000000003</v>
      </c>
      <c r="O7" s="149">
        <f t="shared" si="0"/>
        <v>230910.52</v>
      </c>
      <c r="P7" s="149">
        <f t="shared" si="0"/>
        <v>227462.69</v>
      </c>
      <c r="Q7" s="32">
        <f t="shared" si="0"/>
        <v>119640.94</v>
      </c>
      <c r="R7" s="27">
        <f t="shared" ref="R7:R17" si="1">(Q7-P7)/P7</f>
        <v>-0.4740194974393383</v>
      </c>
      <c r="T7" s="226">
        <f t="shared" ref="T7:T16" si="2">C7/$C$17</f>
        <v>0.14256362179105656</v>
      </c>
      <c r="U7" s="227">
        <f t="shared" ref="U7:U16" si="3">H7/$H$17</f>
        <v>5.4584215094572758E-2</v>
      </c>
      <c r="V7" s="227">
        <f t="shared" ref="V7:V16" si="4">L7/$L$17</f>
        <v>5.0960825243644245E-2</v>
      </c>
      <c r="W7" s="227">
        <f t="shared" ref="W7:W16" si="5">M7/$M$17</f>
        <v>4.6543288817271058E-2</v>
      </c>
      <c r="X7" s="227">
        <f t="shared" ref="X7:X16" si="6">N7/$N$17</f>
        <v>3.9903704250978202E-2</v>
      </c>
      <c r="Y7" s="227">
        <f>O7/$O$17</f>
        <v>7.7710428891072492E-2</v>
      </c>
      <c r="Z7" s="227">
        <f t="shared" ref="Z7:Z16" si="7">P7/$P$17</f>
        <v>7.863177258992364E-2</v>
      </c>
      <c r="AA7" s="228">
        <f>Q7/$Q$17</f>
        <v>6.1569623918822536E-2</v>
      </c>
    </row>
    <row r="8" spans="1:27" ht="20.100000000000001" customHeight="1">
      <c r="A8" s="16" t="s">
        <v>21</v>
      </c>
      <c r="C8" s="136">
        <v>51844.150000000023</v>
      </c>
      <c r="D8" s="23">
        <v>7757.0200000000013</v>
      </c>
      <c r="E8" s="23">
        <v>11738.17</v>
      </c>
      <c r="F8" s="23">
        <v>52573.55</v>
      </c>
      <c r="G8" s="23">
        <v>29239.66</v>
      </c>
      <c r="H8" s="23">
        <v>33297.69999999999</v>
      </c>
      <c r="I8" s="23">
        <v>20958.690000000002</v>
      </c>
      <c r="J8" s="23">
        <v>17506.80000000001</v>
      </c>
      <c r="K8" s="23">
        <v>34829.810000000012</v>
      </c>
      <c r="L8" s="23">
        <v>35246.42</v>
      </c>
      <c r="M8" s="23">
        <v>53397.96</v>
      </c>
      <c r="N8" s="23">
        <v>43907.900000000016</v>
      </c>
      <c r="O8" s="23">
        <v>41379.179999999993</v>
      </c>
      <c r="P8" s="23">
        <v>17444.710000000006</v>
      </c>
      <c r="Q8" s="137">
        <v>46391.520000000011</v>
      </c>
      <c r="R8" s="24">
        <f t="shared" si="1"/>
        <v>1.6593460137772422</v>
      </c>
      <c r="T8" s="220">
        <f t="shared" si="2"/>
        <v>2.8544408097039176E-2</v>
      </c>
      <c r="U8" s="214">
        <f t="shared" si="3"/>
        <v>1.5407816339321576E-2</v>
      </c>
      <c r="V8" s="214">
        <f t="shared" si="4"/>
        <v>1.2007933304360103E-2</v>
      </c>
      <c r="W8" s="214">
        <f t="shared" si="5"/>
        <v>1.945112000330813E-2</v>
      </c>
      <c r="X8" s="214">
        <f t="shared" si="6"/>
        <v>1.4779069937695054E-2</v>
      </c>
      <c r="Y8" s="214">
        <f t="shared" ref="Y8:Y16" si="8">O8/$O$17</f>
        <v>1.3925713843444154E-2</v>
      </c>
      <c r="Z8" s="214">
        <f t="shared" si="7"/>
        <v>6.0304767767283829E-3</v>
      </c>
      <c r="AA8" s="225">
        <f t="shared" ref="AA8:AA16" si="9">Q8/$Q$17</f>
        <v>2.3874005331473783E-2</v>
      </c>
    </row>
    <row r="9" spans="1:27" ht="20.100000000000001" customHeight="1" thickBot="1">
      <c r="A9" s="16" t="s">
        <v>22</v>
      </c>
      <c r="C9" s="17">
        <v>207088.87</v>
      </c>
      <c r="D9" s="26">
        <v>135322.99999999997</v>
      </c>
      <c r="E9" s="26">
        <v>92355.17</v>
      </c>
      <c r="F9" s="26">
        <v>70955.149999999994</v>
      </c>
      <c r="G9" s="26">
        <v>80447.23</v>
      </c>
      <c r="H9" s="26">
        <v>84663.78</v>
      </c>
      <c r="I9" s="26">
        <v>71475.319999999992</v>
      </c>
      <c r="J9" s="26">
        <v>67669.939999999988</v>
      </c>
      <c r="K9" s="26">
        <v>90034.77</v>
      </c>
      <c r="L9" s="26">
        <v>114336.90999999997</v>
      </c>
      <c r="M9" s="26">
        <v>74374.459999999992</v>
      </c>
      <c r="N9" s="26">
        <v>74644.070000000007</v>
      </c>
      <c r="O9" s="26">
        <v>189531.34</v>
      </c>
      <c r="P9" s="26">
        <v>210017.97999999998</v>
      </c>
      <c r="Q9" s="39">
        <v>73249.42</v>
      </c>
      <c r="R9" s="27">
        <f t="shared" si="1"/>
        <v>-0.65122310004124417</v>
      </c>
      <c r="T9" s="220">
        <f t="shared" si="2"/>
        <v>0.11401921369401737</v>
      </c>
      <c r="U9" s="214">
        <f t="shared" si="3"/>
        <v>3.9176398755251189E-2</v>
      </c>
      <c r="V9" s="214">
        <f t="shared" si="4"/>
        <v>3.8952891939284147E-2</v>
      </c>
      <c r="W9" s="214">
        <f t="shared" si="5"/>
        <v>2.7092168813962935E-2</v>
      </c>
      <c r="X9" s="214">
        <f t="shared" si="6"/>
        <v>2.5124634313283146E-2</v>
      </c>
      <c r="Y9" s="214">
        <f t="shared" si="8"/>
        <v>6.3784715047628324E-2</v>
      </c>
      <c r="Z9" s="214">
        <f t="shared" si="7"/>
        <v>7.2601295813195257E-2</v>
      </c>
      <c r="AA9" s="225">
        <f t="shared" si="9"/>
        <v>3.769561858734876E-2</v>
      </c>
    </row>
    <row r="10" spans="1:27" ht="20.100000000000001" customHeight="1" thickBot="1">
      <c r="A10" s="116" t="s">
        <v>105</v>
      </c>
      <c r="B10" s="96"/>
      <c r="C10" s="148">
        <f>SUM(C11:C12)</f>
        <v>1337669.6100000001</v>
      </c>
      <c r="D10" s="149">
        <f t="shared" ref="D10:Q10" si="10">SUM(D11:D12)</f>
        <v>1319922.49</v>
      </c>
      <c r="E10" s="149">
        <f t="shared" si="10"/>
        <v>1056617.3499999999</v>
      </c>
      <c r="F10" s="149">
        <f t="shared" si="10"/>
        <v>1329307.94</v>
      </c>
      <c r="G10" s="149">
        <f t="shared" si="10"/>
        <v>2003011.3600000003</v>
      </c>
      <c r="H10" s="149">
        <f t="shared" si="10"/>
        <v>1786785.7200000002</v>
      </c>
      <c r="I10" s="149">
        <f t="shared" si="10"/>
        <v>1449537.8299999996</v>
      </c>
      <c r="J10" s="149">
        <f t="shared" si="10"/>
        <v>1794672.7000000002</v>
      </c>
      <c r="K10" s="149">
        <f t="shared" si="10"/>
        <v>1592841.0599999998</v>
      </c>
      <c r="L10" s="149">
        <f t="shared" si="10"/>
        <v>2537755.0999999996</v>
      </c>
      <c r="M10" s="149">
        <f t="shared" si="10"/>
        <v>2356978.5799999996</v>
      </c>
      <c r="N10" s="149">
        <f t="shared" si="10"/>
        <v>2580007.8199999989</v>
      </c>
      <c r="O10" s="149">
        <f t="shared" si="10"/>
        <v>2459084.2600000002</v>
      </c>
      <c r="P10" s="149">
        <f t="shared" si="10"/>
        <v>2400046.5499999993</v>
      </c>
      <c r="Q10" s="32">
        <f t="shared" si="10"/>
        <v>1641972.1700000009</v>
      </c>
      <c r="R10" s="28">
        <f t="shared" si="1"/>
        <v>-0.31585819866702114</v>
      </c>
      <c r="T10" s="327">
        <f t="shared" si="2"/>
        <v>0.7364955785145908</v>
      </c>
      <c r="U10" s="328">
        <f t="shared" si="3"/>
        <v>0.82679783322819522</v>
      </c>
      <c r="V10" s="328">
        <f t="shared" si="4"/>
        <v>0.86457557912547434</v>
      </c>
      <c r="W10" s="328">
        <f t="shared" si="5"/>
        <v>0.85856975069472286</v>
      </c>
      <c r="X10" s="328">
        <f t="shared" si="6"/>
        <v>0.86841128843739113</v>
      </c>
      <c r="Y10" s="328">
        <f t="shared" si="8"/>
        <v>0.82757811347826693</v>
      </c>
      <c r="Z10" s="328">
        <f t="shared" si="7"/>
        <v>0.82967415238442288</v>
      </c>
      <c r="AA10" s="329">
        <f t="shared" si="9"/>
        <v>0.84499176445849555</v>
      </c>
    </row>
    <row r="11" spans="1:27" ht="20.100000000000001" customHeight="1">
      <c r="A11" s="16"/>
      <c r="B11" s="101" t="s">
        <v>23</v>
      </c>
      <c r="C11" s="17">
        <v>1317290.52</v>
      </c>
      <c r="D11" s="26">
        <v>1257432.1100000001</v>
      </c>
      <c r="E11" s="26">
        <v>1002611.1499999999</v>
      </c>
      <c r="F11" s="26">
        <v>1290568.1499999999</v>
      </c>
      <c r="G11" s="26">
        <v>1967318.3400000003</v>
      </c>
      <c r="H11" s="26">
        <v>1754113.61</v>
      </c>
      <c r="I11" s="26">
        <v>1379684.1799999997</v>
      </c>
      <c r="J11" s="26">
        <v>1671637.8000000003</v>
      </c>
      <c r="K11" s="26">
        <v>1533858.15</v>
      </c>
      <c r="L11" s="26">
        <v>2422996.3999999994</v>
      </c>
      <c r="M11" s="26">
        <v>2250563.7599999998</v>
      </c>
      <c r="N11" s="26">
        <v>2453243.459999999</v>
      </c>
      <c r="O11" s="26">
        <v>2384967.08</v>
      </c>
      <c r="P11" s="26">
        <v>2194489.8799999994</v>
      </c>
      <c r="Q11" s="39">
        <v>1444139.6100000008</v>
      </c>
      <c r="R11" s="27">
        <f t="shared" si="1"/>
        <v>-0.34192468912182855</v>
      </c>
      <c r="T11" s="220">
        <f t="shared" si="2"/>
        <v>0.7252752371336193</v>
      </c>
      <c r="U11" s="214">
        <f t="shared" si="3"/>
        <v>0.81167949561634478</v>
      </c>
      <c r="V11" s="214">
        <f t="shared" si="4"/>
        <v>0.82547898957978227</v>
      </c>
      <c r="W11" s="214">
        <f t="shared" si="5"/>
        <v>0.81980633287968963</v>
      </c>
      <c r="X11" s="214">
        <f t="shared" si="6"/>
        <v>0.82574335528533527</v>
      </c>
      <c r="Y11" s="214">
        <f t="shared" si="8"/>
        <v>0.80263478111732978</v>
      </c>
      <c r="Z11" s="214">
        <f t="shared" si="7"/>
        <v>0.75861509065530164</v>
      </c>
      <c r="AA11" s="225">
        <f t="shared" si="9"/>
        <v>0.74318316684886543</v>
      </c>
    </row>
    <row r="12" spans="1:27" ht="20.100000000000001" customHeight="1">
      <c r="A12" s="102"/>
      <c r="B12" s="105" t="s">
        <v>106</v>
      </c>
      <c r="C12" s="103">
        <v>20379.09</v>
      </c>
      <c r="D12" s="169">
        <v>62490.38</v>
      </c>
      <c r="E12" s="169">
        <v>54006.200000000004</v>
      </c>
      <c r="F12" s="169">
        <v>38739.79</v>
      </c>
      <c r="G12" s="169">
        <v>35693.019999999997</v>
      </c>
      <c r="H12" s="169">
        <v>32672.11</v>
      </c>
      <c r="I12" s="169">
        <v>69853.649999999994</v>
      </c>
      <c r="J12" s="169">
        <v>123034.9</v>
      </c>
      <c r="K12" s="169">
        <v>58982.91</v>
      </c>
      <c r="L12" s="169">
        <v>114758.69999999998</v>
      </c>
      <c r="M12" s="169">
        <v>106414.82000000002</v>
      </c>
      <c r="N12" s="169">
        <v>126764.35999999999</v>
      </c>
      <c r="O12" s="169">
        <v>74117.179999999993</v>
      </c>
      <c r="P12" s="169">
        <v>205556.66999999998</v>
      </c>
      <c r="Q12" s="104">
        <v>197832.56</v>
      </c>
      <c r="R12" s="108">
        <f t="shared" si="1"/>
        <v>-3.7576547625528214E-2</v>
      </c>
      <c r="T12" s="338">
        <f t="shared" si="2"/>
        <v>1.1220341380971428E-2</v>
      </c>
      <c r="U12" s="339">
        <f t="shared" si="3"/>
        <v>1.5118337611850427E-2</v>
      </c>
      <c r="V12" s="339">
        <f t="shared" si="4"/>
        <v>3.9096589545692007E-2</v>
      </c>
      <c r="W12" s="339">
        <f t="shared" si="5"/>
        <v>3.8763417815033278E-2</v>
      </c>
      <c r="X12" s="339">
        <f t="shared" si="6"/>
        <v>4.2667933152055838E-2</v>
      </c>
      <c r="Y12" s="339">
        <f t="shared" si="8"/>
        <v>2.4943332360937126E-2</v>
      </c>
      <c r="Z12" s="339">
        <f t="shared" si="7"/>
        <v>7.1059061729121284E-2</v>
      </c>
      <c r="AA12" s="340">
        <f t="shared" si="9"/>
        <v>0.10180859760963007</v>
      </c>
    </row>
    <row r="13" spans="1:27" ht="20.100000000000001" customHeight="1">
      <c r="A13" s="16" t="s">
        <v>107</v>
      </c>
      <c r="C13" s="17">
        <v>46844.700000000004</v>
      </c>
      <c r="D13" s="26">
        <v>2538.48</v>
      </c>
      <c r="E13" s="26">
        <v>1995.01</v>
      </c>
      <c r="F13" s="26">
        <v>1694.87</v>
      </c>
      <c r="G13" s="26">
        <v>16858.940000000002</v>
      </c>
      <c r="H13" s="26">
        <v>12434.67</v>
      </c>
      <c r="I13" s="26">
        <v>8281.49</v>
      </c>
      <c r="J13" s="26">
        <v>8288.64</v>
      </c>
      <c r="K13" s="26">
        <v>3900.2100000000005</v>
      </c>
      <c r="L13" s="26">
        <v>5076.58</v>
      </c>
      <c r="M13" s="26">
        <v>10613.390000000001</v>
      </c>
      <c r="N13" s="26">
        <v>13877.71</v>
      </c>
      <c r="O13" s="26">
        <v>5045.3099999999995</v>
      </c>
      <c r="P13" s="26">
        <v>3594.9599999999996</v>
      </c>
      <c r="Q13" s="39">
        <v>3267.9399999999996</v>
      </c>
      <c r="R13" s="113">
        <f t="shared" si="1"/>
        <v>-9.0966241627166933E-2</v>
      </c>
      <c r="T13" s="220">
        <f t="shared" si="2"/>
        <v>2.579180551679159E-2</v>
      </c>
      <c r="U13" s="214">
        <f t="shared" si="3"/>
        <v>5.75388425026569E-3</v>
      </c>
      <c r="V13" s="214">
        <f t="shared" si="4"/>
        <v>1.7295156232675095E-3</v>
      </c>
      <c r="W13" s="214">
        <f t="shared" si="5"/>
        <v>3.8661087901468612E-3</v>
      </c>
      <c r="X13" s="214">
        <f t="shared" si="6"/>
        <v>4.6711331369764884E-3</v>
      </c>
      <c r="Y13" s="214">
        <f t="shared" si="8"/>
        <v>1.6979443118850406E-3</v>
      </c>
      <c r="Z13" s="214">
        <f t="shared" si="7"/>
        <v>1.2427448087854401E-3</v>
      </c>
      <c r="AA13" s="225">
        <f t="shared" si="9"/>
        <v>1.6817473750145803E-3</v>
      </c>
    </row>
    <row r="14" spans="1:27" ht="20.100000000000001" customHeight="1">
      <c r="A14" s="16" t="s">
        <v>108</v>
      </c>
      <c r="C14" s="17">
        <v>2114.3399999999997</v>
      </c>
      <c r="D14" s="26">
        <v>12.63</v>
      </c>
      <c r="E14" s="26">
        <v>0.54</v>
      </c>
      <c r="F14" s="26">
        <v>1.34</v>
      </c>
      <c r="G14" s="26">
        <v>3.5399999999999996</v>
      </c>
      <c r="H14" s="26">
        <v>15054.95</v>
      </c>
      <c r="I14" s="26">
        <v>42.32</v>
      </c>
      <c r="J14" s="26">
        <v>9101.159999999998</v>
      </c>
      <c r="K14" s="26">
        <v>6487.58</v>
      </c>
      <c r="L14" s="26">
        <v>2892.0800000000004</v>
      </c>
      <c r="M14" s="26">
        <v>3526.85</v>
      </c>
      <c r="N14" s="26">
        <v>3487.75</v>
      </c>
      <c r="O14" s="26">
        <v>1895.9399999999998</v>
      </c>
      <c r="P14" s="26">
        <v>1435.5200000000002</v>
      </c>
      <c r="Q14" s="39">
        <v>624.91</v>
      </c>
      <c r="R14" s="27">
        <f t="shared" si="1"/>
        <v>-0.56468039456085606</v>
      </c>
      <c r="T14" s="220">
        <f t="shared" si="2"/>
        <v>1.1641156006202008E-3</v>
      </c>
      <c r="U14" s="214">
        <f t="shared" si="3"/>
        <v>6.9663641812398279E-3</v>
      </c>
      <c r="V14" s="214">
        <f t="shared" si="4"/>
        <v>9.8528882510262811E-4</v>
      </c>
      <c r="W14" s="214">
        <f t="shared" si="5"/>
        <v>1.2847154195341408E-3</v>
      </c>
      <c r="X14" s="214">
        <f t="shared" si="6"/>
        <v>1.1739505003699998E-3</v>
      </c>
      <c r="Y14" s="214">
        <f t="shared" si="8"/>
        <v>6.3805802590431986E-4</v>
      </c>
      <c r="Z14" s="214">
        <f t="shared" si="7"/>
        <v>4.9624614123875528E-4</v>
      </c>
      <c r="AA14" s="225">
        <f t="shared" si="9"/>
        <v>3.2159120183368158E-4</v>
      </c>
    </row>
    <row r="15" spans="1:27" ht="20.100000000000001" customHeight="1">
      <c r="A15" s="16" t="s">
        <v>25</v>
      </c>
      <c r="C15" s="17">
        <v>72001.300000000017</v>
      </c>
      <c r="D15" s="26">
        <v>62129.729999999996</v>
      </c>
      <c r="E15" s="26">
        <v>57216.939999999995</v>
      </c>
      <c r="F15" s="26">
        <v>50836.049999999996</v>
      </c>
      <c r="G15" s="26">
        <v>56979.88</v>
      </c>
      <c r="H15" s="26">
        <v>50740.13</v>
      </c>
      <c r="I15" s="26">
        <v>54895.07</v>
      </c>
      <c r="J15" s="26">
        <v>47202.64</v>
      </c>
      <c r="K15" s="26">
        <v>42209.61</v>
      </c>
      <c r="L15" s="26">
        <v>44076.549999999996</v>
      </c>
      <c r="M15" s="26">
        <v>39993.24</v>
      </c>
      <c r="N15" s="26">
        <v>54455.469999999987</v>
      </c>
      <c r="O15" s="26">
        <v>62075.549999999996</v>
      </c>
      <c r="P15" s="26">
        <v>62762.970000000016</v>
      </c>
      <c r="Q15" s="39">
        <v>61337.8</v>
      </c>
      <c r="R15" s="27">
        <f t="shared" si="1"/>
        <v>-2.2707179089836133E-2</v>
      </c>
      <c r="T15" s="220">
        <f t="shared" si="2"/>
        <v>3.9642553513122437E-2</v>
      </c>
      <c r="U15" s="214">
        <f t="shared" si="3"/>
        <v>2.3478937105965308E-2</v>
      </c>
      <c r="V15" s="214">
        <f t="shared" si="4"/>
        <v>1.5016227823600049E-2</v>
      </c>
      <c r="W15" s="214">
        <f t="shared" si="5"/>
        <v>1.4568221530580995E-2</v>
      </c>
      <c r="X15" s="214">
        <f t="shared" si="6"/>
        <v>1.8329302918610419E-2</v>
      </c>
      <c r="Y15" s="214">
        <f t="shared" si="8"/>
        <v>2.089085250056695E-2</v>
      </c>
      <c r="Z15" s="214">
        <f t="shared" si="7"/>
        <v>2.1696584983270008E-2</v>
      </c>
      <c r="AA15" s="225">
        <f t="shared" si="9"/>
        <v>3.1565660366827217E-2</v>
      </c>
    </row>
    <row r="16" spans="1:27" ht="20.100000000000001" customHeight="1" thickBot="1">
      <c r="A16" s="16" t="s">
        <v>26</v>
      </c>
      <c r="C16" s="17">
        <v>98699.949999999983</v>
      </c>
      <c r="D16" s="26">
        <v>108405.08000000003</v>
      </c>
      <c r="E16" s="26">
        <v>76221.39</v>
      </c>
      <c r="F16" s="26">
        <v>94161.04</v>
      </c>
      <c r="G16" s="26">
        <v>143657.81000000003</v>
      </c>
      <c r="H16" s="26">
        <v>178114.49</v>
      </c>
      <c r="I16" s="26">
        <v>199259.58000000007</v>
      </c>
      <c r="J16" s="26">
        <v>211379.00999999998</v>
      </c>
      <c r="K16" s="26">
        <v>250726.94999999998</v>
      </c>
      <c r="L16" s="26">
        <v>195877.50000000003</v>
      </c>
      <c r="M16" s="26">
        <v>206353.83999999997</v>
      </c>
      <c r="N16" s="26">
        <v>200570.78</v>
      </c>
      <c r="O16" s="26">
        <v>212410.95999999996</v>
      </c>
      <c r="P16" s="26">
        <v>197455.31999999995</v>
      </c>
      <c r="Q16" s="39">
        <v>116337.50999999998</v>
      </c>
      <c r="R16" s="31">
        <f t="shared" si="1"/>
        <v>-0.41081602663326566</v>
      </c>
      <c r="T16" s="220">
        <f t="shared" si="2"/>
        <v>5.4342325063818392E-2</v>
      </c>
      <c r="U16" s="214">
        <f t="shared" si="3"/>
        <v>8.2418766139761304E-2</v>
      </c>
      <c r="V16" s="214">
        <f t="shared" si="4"/>
        <v>6.6732563358911243E-2</v>
      </c>
      <c r="W16" s="214">
        <f t="shared" si="5"/>
        <v>7.5167914747744008E-2</v>
      </c>
      <c r="X16" s="214">
        <f t="shared" si="6"/>
        <v>6.7510620755673753E-2</v>
      </c>
      <c r="Y16" s="214">
        <f t="shared" si="8"/>
        <v>7.1484602792304314E-2</v>
      </c>
      <c r="Z16" s="214">
        <f t="shared" si="7"/>
        <v>6.8258499092359259E-2</v>
      </c>
      <c r="AA16" s="225">
        <f t="shared" si="9"/>
        <v>5.9869612679006493E-2</v>
      </c>
    </row>
    <row r="17" spans="1:27" s="2" customFormat="1" ht="26.25" customHeight="1" thickBot="1">
      <c r="A17" s="245" t="s">
        <v>27</v>
      </c>
      <c r="B17" s="246"/>
      <c r="C17" s="247">
        <f>C8+C9+C10+C13+C14+C15+C16</f>
        <v>1816262.9200000002</v>
      </c>
      <c r="D17" s="248">
        <f t="shared" ref="D17:Q17" si="11">D8+D9+D10+D13+D14+D15+D16</f>
        <v>1636088.43</v>
      </c>
      <c r="E17" s="248">
        <f t="shared" si="11"/>
        <v>1296144.5699999998</v>
      </c>
      <c r="F17" s="248">
        <f t="shared" si="11"/>
        <v>1599529.9400000002</v>
      </c>
      <c r="G17" s="248">
        <f t="shared" si="11"/>
        <v>2330198.4200000004</v>
      </c>
      <c r="H17" s="248">
        <f t="shared" si="11"/>
        <v>2161091.44</v>
      </c>
      <c r="I17" s="248">
        <f t="shared" si="11"/>
        <v>1804450.2999999998</v>
      </c>
      <c r="J17" s="248">
        <f t="shared" si="11"/>
        <v>2155820.8899999997</v>
      </c>
      <c r="K17" s="248">
        <f t="shared" si="11"/>
        <v>2021029.99</v>
      </c>
      <c r="L17" s="248">
        <f t="shared" si="11"/>
        <v>2935261.1399999997</v>
      </c>
      <c r="M17" s="248">
        <f t="shared" si="11"/>
        <v>2745238.32</v>
      </c>
      <c r="N17" s="248">
        <f t="shared" si="11"/>
        <v>2970951.4999999991</v>
      </c>
      <c r="O17" s="248">
        <f t="shared" si="11"/>
        <v>2971422.54</v>
      </c>
      <c r="P17" s="248">
        <f t="shared" si="11"/>
        <v>2892758.0099999993</v>
      </c>
      <c r="Q17" s="249">
        <f t="shared" si="11"/>
        <v>1943181.2700000007</v>
      </c>
      <c r="R17" s="234">
        <f t="shared" si="1"/>
        <v>-0.32825999849188864</v>
      </c>
      <c r="T17" s="251">
        <f>T8+T9+T10+T13+T14+T15+T16</f>
        <v>1</v>
      </c>
      <c r="U17" s="253">
        <f t="shared" ref="U17:AA17" si="12">U8+U9+U10+U13+U14+U15+U16</f>
        <v>1.0000000000000002</v>
      </c>
      <c r="V17" s="253">
        <f t="shared" si="12"/>
        <v>0.99999999999999989</v>
      </c>
      <c r="W17" s="253">
        <f t="shared" si="12"/>
        <v>0.99999999999999989</v>
      </c>
      <c r="X17" s="253">
        <f t="shared" si="12"/>
        <v>1</v>
      </c>
      <c r="Y17" s="253">
        <f t="shared" si="12"/>
        <v>1.0000000000000002</v>
      </c>
      <c r="Z17" s="253">
        <f t="shared" si="12"/>
        <v>0.99999999999999989</v>
      </c>
      <c r="AA17" s="252">
        <f t="shared" si="12"/>
        <v>1.0000000000000002</v>
      </c>
    </row>
    <row r="18" spans="1:27" ht="15.75" thickBot="1"/>
    <row r="19" spans="1:27">
      <c r="A19" s="495" t="s">
        <v>20</v>
      </c>
      <c r="B19" s="531"/>
      <c r="C19" s="528">
        <v>1000</v>
      </c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22"/>
      <c r="R19" s="518" t="s">
        <v>165</v>
      </c>
      <c r="T19" s="504" t="s">
        <v>111</v>
      </c>
      <c r="U19" s="505"/>
      <c r="V19" s="505"/>
      <c r="W19" s="506"/>
      <c r="X19" s="506"/>
      <c r="Y19" s="506"/>
      <c r="Z19" s="506"/>
      <c r="AA19" s="507"/>
    </row>
    <row r="20" spans="1:27" ht="15.75" customHeight="1">
      <c r="A20" s="512"/>
      <c r="B20" s="532"/>
      <c r="C20" s="527" t="str">
        <f>C5</f>
        <v>jan - dez</v>
      </c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24"/>
      <c r="R20" s="519"/>
      <c r="T20" s="508" t="s">
        <v>67</v>
      </c>
      <c r="U20" s="509"/>
      <c r="V20" s="509"/>
      <c r="W20" s="510"/>
      <c r="X20" s="510"/>
      <c r="Y20" s="510"/>
      <c r="Z20" s="510"/>
      <c r="AA20" s="511"/>
    </row>
    <row r="21" spans="1:27" ht="22.5" customHeight="1" thickBot="1">
      <c r="A21" s="496"/>
      <c r="B21" s="533"/>
      <c r="C21" s="180">
        <v>2010</v>
      </c>
      <c r="D21" s="36">
        <v>2011</v>
      </c>
      <c r="E21" s="36">
        <v>2012</v>
      </c>
      <c r="F21" s="36">
        <v>2013</v>
      </c>
      <c r="G21" s="36">
        <v>2014</v>
      </c>
      <c r="H21" s="36">
        <v>2015</v>
      </c>
      <c r="I21" s="36">
        <v>2016</v>
      </c>
      <c r="J21" s="36">
        <v>2017</v>
      </c>
      <c r="K21" s="36">
        <v>2018</v>
      </c>
      <c r="L21" s="36">
        <v>2019</v>
      </c>
      <c r="M21" s="36">
        <v>2020</v>
      </c>
      <c r="N21" s="36">
        <v>2021</v>
      </c>
      <c r="O21" s="36">
        <v>2022</v>
      </c>
      <c r="P21" s="36">
        <v>2023</v>
      </c>
      <c r="Q21" s="58">
        <v>2024</v>
      </c>
      <c r="R21" s="520"/>
      <c r="T21" s="65">
        <v>2010</v>
      </c>
      <c r="U21" s="62">
        <v>2015</v>
      </c>
      <c r="V21" s="62">
        <v>2019</v>
      </c>
      <c r="W21" s="337">
        <v>2020</v>
      </c>
      <c r="X21" s="337">
        <v>2021</v>
      </c>
      <c r="Y21" s="337">
        <v>2022</v>
      </c>
      <c r="Z21" s="337">
        <v>2023</v>
      </c>
      <c r="AA21" s="250">
        <v>2024</v>
      </c>
    </row>
    <row r="22" spans="1:27" ht="22.5" customHeight="1" thickBot="1">
      <c r="A22" s="529" t="s">
        <v>140</v>
      </c>
      <c r="B22" s="530"/>
      <c r="C22" s="131">
        <f>C23+C24</f>
        <v>13993.043999999998</v>
      </c>
      <c r="D22" s="149">
        <f t="shared" ref="D22:Q22" si="13">D23+D24</f>
        <v>8566.018</v>
      </c>
      <c r="E22" s="149">
        <f t="shared" si="13"/>
        <v>8786.3809999999994</v>
      </c>
      <c r="F22" s="149">
        <f t="shared" si="13"/>
        <v>12100.227999999999</v>
      </c>
      <c r="G22" s="149">
        <f t="shared" si="13"/>
        <v>10887.446999999996</v>
      </c>
      <c r="H22" s="149">
        <f t="shared" si="13"/>
        <v>9765.4279999999981</v>
      </c>
      <c r="I22" s="149">
        <f t="shared" si="13"/>
        <v>10845.476000000001</v>
      </c>
      <c r="J22" s="149">
        <f t="shared" si="13"/>
        <v>12925.514999999999</v>
      </c>
      <c r="K22" s="149">
        <f t="shared" si="13"/>
        <v>16550.898000000005</v>
      </c>
      <c r="L22" s="149">
        <f t="shared" si="13"/>
        <v>16352.254999999997</v>
      </c>
      <c r="M22" s="149">
        <f t="shared" si="13"/>
        <v>19444.970000000012</v>
      </c>
      <c r="N22" s="149">
        <f t="shared" si="13"/>
        <v>20420.214999999993</v>
      </c>
      <c r="O22" s="149">
        <f t="shared" si="13"/>
        <v>30478.080999999998</v>
      </c>
      <c r="P22" s="149">
        <f t="shared" si="13"/>
        <v>27566.556000000015</v>
      </c>
      <c r="Q22" s="32">
        <f t="shared" si="13"/>
        <v>22684.807999999994</v>
      </c>
      <c r="R22" s="24">
        <f t="shared" ref="R22:R32" si="14">(Q22-P22)/P22</f>
        <v>-0.17708951382972971</v>
      </c>
      <c r="T22" s="226">
        <f t="shared" ref="T22:T31" si="15">C22/$C$32</f>
        <v>0.15635845182489222</v>
      </c>
      <c r="U22" s="227">
        <f t="shared" ref="U22:U31" si="16">H22/$H$32</f>
        <v>8.3640406074917156E-2</v>
      </c>
      <c r="V22" s="227">
        <f t="shared" ref="V22:V31" si="17">L22/$L$32</f>
        <v>9.6639770789545831E-2</v>
      </c>
      <c r="W22" s="227">
        <f t="shared" ref="W22:W31" si="18">M22/$M$32</f>
        <v>0.11695890991072237</v>
      </c>
      <c r="X22" s="227">
        <f t="shared" ref="X22:X31" si="19">N22/$N$32</f>
        <v>0.11812739574602042</v>
      </c>
      <c r="Y22" s="227">
        <f>O22/$O$32</f>
        <v>0.14842473721189611</v>
      </c>
      <c r="Z22" s="227">
        <f t="shared" ref="Z22:Z31" si="20">P22/$P$32</f>
        <v>0.139519861842998</v>
      </c>
      <c r="AA22" s="228">
        <f>Q22/$Q$32</f>
        <v>0.14770484585903595</v>
      </c>
    </row>
    <row r="23" spans="1:27" ht="20.100000000000001" customHeight="1">
      <c r="A23" s="16" t="s">
        <v>21</v>
      </c>
      <c r="C23" s="136">
        <v>6004.0109999999986</v>
      </c>
      <c r="D23" s="23">
        <v>3009.4789999999998</v>
      </c>
      <c r="E23" s="23">
        <v>4044.9969999999998</v>
      </c>
      <c r="F23" s="23">
        <v>7626.9130000000005</v>
      </c>
      <c r="G23" s="23">
        <v>7389.2459999999955</v>
      </c>
      <c r="H23" s="23">
        <v>5962.9829999999984</v>
      </c>
      <c r="I23" s="23">
        <v>7541.5960000000014</v>
      </c>
      <c r="J23" s="23">
        <v>9626.5649999999987</v>
      </c>
      <c r="K23" s="23">
        <v>10809.819000000005</v>
      </c>
      <c r="L23" s="23">
        <v>10499.393999999997</v>
      </c>
      <c r="M23" s="23">
        <v>15288.488000000012</v>
      </c>
      <c r="N23" s="23">
        <v>16844.232999999993</v>
      </c>
      <c r="O23" s="23">
        <v>21266.59</v>
      </c>
      <c r="P23" s="23">
        <v>16892.626000000015</v>
      </c>
      <c r="Q23" s="137">
        <v>17181.013999999996</v>
      </c>
      <c r="R23" s="24">
        <f t="shared" si="14"/>
        <v>1.7071827672025686E-2</v>
      </c>
      <c r="T23" s="220">
        <f t="shared" si="15"/>
        <v>6.7088895361125347E-2</v>
      </c>
      <c r="U23" s="214">
        <f t="shared" si="16"/>
        <v>5.1072653399096044E-2</v>
      </c>
      <c r="V23" s="214">
        <f t="shared" si="17"/>
        <v>6.205009826407016E-2</v>
      </c>
      <c r="W23" s="214">
        <f t="shared" si="18"/>
        <v>9.1958223163273609E-2</v>
      </c>
      <c r="X23" s="214">
        <f t="shared" si="19"/>
        <v>9.7440961205803991E-2</v>
      </c>
      <c r="Y23" s="214">
        <f t="shared" ref="Y23:Y31" si="21">O23/$O$32</f>
        <v>0.10356583907442</v>
      </c>
      <c r="Z23" s="214">
        <f t="shared" si="20"/>
        <v>8.5496963990911182E-2</v>
      </c>
      <c r="AA23" s="225">
        <f t="shared" ref="AA23:AA31" si="22">Q23/$Q$32</f>
        <v>0.11186865785119005</v>
      </c>
    </row>
    <row r="24" spans="1:27" ht="20.100000000000001" customHeight="1" thickBot="1">
      <c r="A24" s="16" t="s">
        <v>22</v>
      </c>
      <c r="C24" s="17">
        <v>7989.0329999999994</v>
      </c>
      <c r="D24" s="26">
        <v>5556.5390000000007</v>
      </c>
      <c r="E24" s="26">
        <v>4741.384</v>
      </c>
      <c r="F24" s="26">
        <v>4473.3149999999996</v>
      </c>
      <c r="G24" s="26">
        <v>3498.201</v>
      </c>
      <c r="H24" s="26">
        <v>3802.4449999999997</v>
      </c>
      <c r="I24" s="26">
        <v>3303.8799999999997</v>
      </c>
      <c r="J24" s="26">
        <v>3298.9500000000003</v>
      </c>
      <c r="K24" s="26">
        <v>5741.0790000000006</v>
      </c>
      <c r="L24" s="26">
        <v>5852.8610000000008</v>
      </c>
      <c r="M24" s="26">
        <v>4156.482</v>
      </c>
      <c r="N24" s="26">
        <v>3575.982</v>
      </c>
      <c r="O24" s="26">
        <v>9211.491</v>
      </c>
      <c r="P24" s="26">
        <v>10673.93</v>
      </c>
      <c r="Q24" s="39">
        <v>5503.7939999999981</v>
      </c>
      <c r="R24" s="27">
        <f t="shared" si="14"/>
        <v>-0.48437042401439789</v>
      </c>
      <c r="T24" s="220">
        <f t="shared" si="15"/>
        <v>8.9269556463766872E-2</v>
      </c>
      <c r="U24" s="214">
        <f t="shared" si="16"/>
        <v>3.2567752675821113E-2</v>
      </c>
      <c r="V24" s="214">
        <f t="shared" si="17"/>
        <v>3.4589672525475672E-2</v>
      </c>
      <c r="W24" s="214">
        <f t="shared" si="18"/>
        <v>2.5000686747448767E-2</v>
      </c>
      <c r="X24" s="214">
        <f t="shared" si="19"/>
        <v>2.0686434540216434E-2</v>
      </c>
      <c r="Y24" s="214">
        <f t="shared" si="21"/>
        <v>4.4858898137476115E-2</v>
      </c>
      <c r="Z24" s="214">
        <f t="shared" si="20"/>
        <v>5.4022897852086818E-2</v>
      </c>
      <c r="AA24" s="225">
        <f t="shared" si="22"/>
        <v>3.5836188007845902E-2</v>
      </c>
    </row>
    <row r="25" spans="1:27" ht="20.100000000000001" customHeight="1" thickBot="1">
      <c r="A25" s="116" t="s">
        <v>105</v>
      </c>
      <c r="B25" s="96"/>
      <c r="C25" s="148">
        <f>C26+C27</f>
        <v>44362.806000000004</v>
      </c>
      <c r="D25" s="149">
        <f t="shared" ref="D25:Q25" si="23">D26+D27</f>
        <v>43617.645000000004</v>
      </c>
      <c r="E25" s="149">
        <f t="shared" si="23"/>
        <v>48226.388000000006</v>
      </c>
      <c r="F25" s="149">
        <f t="shared" si="23"/>
        <v>80230.285999999978</v>
      </c>
      <c r="G25" s="149">
        <f t="shared" si="23"/>
        <v>77636.810000000012</v>
      </c>
      <c r="H25" s="149">
        <f t="shared" si="23"/>
        <v>68043.644</v>
      </c>
      <c r="I25" s="149">
        <f t="shared" si="23"/>
        <v>61667.878000000012</v>
      </c>
      <c r="J25" s="149">
        <f t="shared" si="23"/>
        <v>83889.502999999997</v>
      </c>
      <c r="K25" s="149">
        <f t="shared" si="23"/>
        <v>95757.706999999995</v>
      </c>
      <c r="L25" s="149">
        <f t="shared" si="23"/>
        <v>111620.54800000001</v>
      </c>
      <c r="M25" s="149">
        <f t="shared" si="23"/>
        <v>110730.55700000002</v>
      </c>
      <c r="N25" s="149">
        <f t="shared" si="23"/>
        <v>105989.42599999996</v>
      </c>
      <c r="O25" s="149">
        <f t="shared" si="23"/>
        <v>117857.19800000002</v>
      </c>
      <c r="P25" s="149">
        <f t="shared" si="23"/>
        <v>109889.09399999998</v>
      </c>
      <c r="Q25" s="32">
        <f t="shared" si="23"/>
        <v>80672.887000000032</v>
      </c>
      <c r="R25" s="28">
        <f t="shared" si="14"/>
        <v>-0.26586994156126137</v>
      </c>
      <c r="T25" s="327">
        <f t="shared" si="15"/>
        <v>0.49571055910122491</v>
      </c>
      <c r="U25" s="328">
        <f t="shared" si="16"/>
        <v>0.58279043324850699</v>
      </c>
      <c r="V25" s="328">
        <f t="shared" si="17"/>
        <v>0.65966340263917733</v>
      </c>
      <c r="W25" s="328">
        <f t="shared" si="18"/>
        <v>0.66602958197040685</v>
      </c>
      <c r="X25" s="328">
        <f t="shared" si="19"/>
        <v>0.61313041366095056</v>
      </c>
      <c r="Y25" s="328">
        <f t="shared" si="21"/>
        <v>0.57395095320077438</v>
      </c>
      <c r="Z25" s="328">
        <f t="shared" si="20"/>
        <v>0.55617071689812136</v>
      </c>
      <c r="AA25" s="329">
        <f t="shared" si="22"/>
        <v>0.5252756090921481</v>
      </c>
    </row>
    <row r="26" spans="1:27" ht="20.100000000000001" customHeight="1">
      <c r="A26" s="16"/>
      <c r="B26" s="101" t="s">
        <v>23</v>
      </c>
      <c r="C26" s="17">
        <v>43440.892000000007</v>
      </c>
      <c r="D26" s="26">
        <v>41327.179000000004</v>
      </c>
      <c r="E26" s="26">
        <v>45813.498000000007</v>
      </c>
      <c r="F26" s="26">
        <v>76925.854999999981</v>
      </c>
      <c r="G26" s="26">
        <v>74549.136000000013</v>
      </c>
      <c r="H26" s="26">
        <v>65953.607999999993</v>
      </c>
      <c r="I26" s="26">
        <v>57836.561000000009</v>
      </c>
      <c r="J26" s="26">
        <v>76069.944999999992</v>
      </c>
      <c r="K26" s="26">
        <v>91565.603999999992</v>
      </c>
      <c r="L26" s="26">
        <v>105467.89000000001</v>
      </c>
      <c r="M26" s="26">
        <v>105725.96900000001</v>
      </c>
      <c r="N26" s="26">
        <v>100974.92099999996</v>
      </c>
      <c r="O26" s="26">
        <v>113791.03500000002</v>
      </c>
      <c r="P26" s="26">
        <v>100357.67899999999</v>
      </c>
      <c r="Q26" s="39">
        <v>71568.811000000031</v>
      </c>
      <c r="R26" s="27">
        <f t="shared" si="14"/>
        <v>-0.28686263260432676</v>
      </c>
      <c r="T26" s="220">
        <f t="shared" si="15"/>
        <v>0.48540908032679292</v>
      </c>
      <c r="U26" s="214">
        <f t="shared" si="16"/>
        <v>0.56488937865559041</v>
      </c>
      <c r="V26" s="214">
        <f t="shared" si="17"/>
        <v>0.62330196754252154</v>
      </c>
      <c r="W26" s="214">
        <f t="shared" si="18"/>
        <v>0.63592765036381227</v>
      </c>
      <c r="X26" s="214">
        <f t="shared" si="19"/>
        <v>0.5841223735102764</v>
      </c>
      <c r="Y26" s="214">
        <f t="shared" si="21"/>
        <v>0.5541492086376657</v>
      </c>
      <c r="Z26" s="214">
        <f t="shared" si="20"/>
        <v>0.50793031632112229</v>
      </c>
      <c r="AA26" s="225">
        <f t="shared" si="22"/>
        <v>0.46599734046986352</v>
      </c>
    </row>
    <row r="27" spans="1:27" ht="20.100000000000001" customHeight="1">
      <c r="A27" s="102"/>
      <c r="B27" s="105" t="s">
        <v>106</v>
      </c>
      <c r="C27" s="103">
        <v>921.9140000000001</v>
      </c>
      <c r="D27" s="169">
        <v>2290.4659999999999</v>
      </c>
      <c r="E27" s="169">
        <v>2412.89</v>
      </c>
      <c r="F27" s="169">
        <v>3304.431</v>
      </c>
      <c r="G27" s="169">
        <v>3087.674</v>
      </c>
      <c r="H27" s="169">
        <v>2090.0360000000001</v>
      </c>
      <c r="I27" s="169">
        <v>3831.317</v>
      </c>
      <c r="J27" s="169">
        <v>7819.558</v>
      </c>
      <c r="K27" s="169">
        <v>4192.103000000001</v>
      </c>
      <c r="L27" s="169">
        <v>6152.6579999999994</v>
      </c>
      <c r="M27" s="169">
        <v>5004.5879999999997</v>
      </c>
      <c r="N27" s="169">
        <v>5014.505000000001</v>
      </c>
      <c r="O27" s="169">
        <v>4066.163</v>
      </c>
      <c r="P27" s="169">
        <v>9531.4150000000009</v>
      </c>
      <c r="Q27" s="104">
        <v>9104.0759999999991</v>
      </c>
      <c r="R27" s="108">
        <f t="shared" si="14"/>
        <v>-4.4834791056732048E-2</v>
      </c>
      <c r="T27" s="338">
        <f t="shared" si="15"/>
        <v>1.0301478774432047E-2</v>
      </c>
      <c r="U27" s="339">
        <f t="shared" si="16"/>
        <v>1.7901054592916521E-2</v>
      </c>
      <c r="V27" s="339">
        <f t="shared" si="17"/>
        <v>3.6361435096655813E-2</v>
      </c>
      <c r="W27" s="339">
        <f t="shared" si="18"/>
        <v>3.0101931606594499E-2</v>
      </c>
      <c r="X27" s="339">
        <f t="shared" si="19"/>
        <v>2.9008040150674146E-2</v>
      </c>
      <c r="Y27" s="339">
        <f t="shared" si="21"/>
        <v>1.9801744563108653E-2</v>
      </c>
      <c r="Z27" s="339">
        <f t="shared" si="20"/>
        <v>4.8240400576999111E-2</v>
      </c>
      <c r="AA27" s="340">
        <f t="shared" si="22"/>
        <v>5.9278268622284518E-2</v>
      </c>
    </row>
    <row r="28" spans="1:27" ht="20.100000000000001" customHeight="1">
      <c r="A28" s="16" t="s">
        <v>107</v>
      </c>
      <c r="C28" s="17">
        <v>2354.8450000000003</v>
      </c>
      <c r="D28" s="26">
        <v>735.51399999999978</v>
      </c>
      <c r="E28" s="26">
        <v>828.25599999999997</v>
      </c>
      <c r="F28" s="26">
        <v>380.53000000000003</v>
      </c>
      <c r="G28" s="26">
        <v>1367.136</v>
      </c>
      <c r="H28" s="26">
        <v>1287.1490000000001</v>
      </c>
      <c r="I28" s="26">
        <v>956.71599999999989</v>
      </c>
      <c r="J28" s="26">
        <v>1616.471</v>
      </c>
      <c r="K28" s="26">
        <v>828.87899999999991</v>
      </c>
      <c r="L28" s="26">
        <v>1210.96</v>
      </c>
      <c r="M28" s="26">
        <v>1082.181</v>
      </c>
      <c r="N28" s="26">
        <v>3076.3209999999995</v>
      </c>
      <c r="O28" s="26">
        <v>2018.8920000000003</v>
      </c>
      <c r="P28" s="26">
        <v>2605.8749999999995</v>
      </c>
      <c r="Q28" s="39">
        <v>2705.9790000000003</v>
      </c>
      <c r="R28" s="27">
        <f t="shared" si="14"/>
        <v>3.841473593322809E-2</v>
      </c>
      <c r="T28" s="220">
        <f t="shared" si="15"/>
        <v>2.6313068013477867E-2</v>
      </c>
      <c r="U28" s="214">
        <f t="shared" si="16"/>
        <v>1.1024367292342288E-2</v>
      </c>
      <c r="V28" s="214">
        <f t="shared" si="17"/>
        <v>7.1566213244172406E-3</v>
      </c>
      <c r="W28" s="214">
        <f t="shared" si="18"/>
        <v>6.5091748707298272E-3</v>
      </c>
      <c r="X28" s="214">
        <f t="shared" si="19"/>
        <v>1.7795982471721938E-2</v>
      </c>
      <c r="Y28" s="214">
        <f t="shared" si="21"/>
        <v>9.8317710540633905E-3</v>
      </c>
      <c r="Z28" s="214">
        <f t="shared" si="20"/>
        <v>1.318885536445402E-2</v>
      </c>
      <c r="AA28" s="225">
        <f t="shared" si="22"/>
        <v>1.7619113685810716E-2</v>
      </c>
    </row>
    <row r="29" spans="1:27" ht="20.100000000000001" customHeight="1">
      <c r="A29" s="16" t="s">
        <v>108</v>
      </c>
      <c r="C29" s="17">
        <v>90.73</v>
      </c>
      <c r="D29" s="26">
        <v>14.494999999999999</v>
      </c>
      <c r="E29" s="26">
        <v>0.21099999999999999</v>
      </c>
      <c r="F29" s="26">
        <v>0.8620000000000001</v>
      </c>
      <c r="G29" s="26">
        <v>2.29</v>
      </c>
      <c r="H29" s="26">
        <v>617.91200000000003</v>
      </c>
      <c r="I29" s="26">
        <v>17.667000000000002</v>
      </c>
      <c r="J29" s="26">
        <v>460.82400000000001</v>
      </c>
      <c r="K29" s="26">
        <v>369.79700000000003</v>
      </c>
      <c r="L29" s="26">
        <v>175.75600000000003</v>
      </c>
      <c r="M29" s="26">
        <v>193.25200000000001</v>
      </c>
      <c r="N29" s="26">
        <v>226.72400000000002</v>
      </c>
      <c r="O29" s="26">
        <v>150.21499999999997</v>
      </c>
      <c r="P29" s="26">
        <v>468.10399999999998</v>
      </c>
      <c r="Q29" s="39">
        <v>125.42199999999998</v>
      </c>
      <c r="R29" s="27">
        <f t="shared" si="14"/>
        <v>-0.73206381487874495</v>
      </c>
      <c r="T29" s="220">
        <f t="shared" si="15"/>
        <v>1.0138181752356724E-3</v>
      </c>
      <c r="U29" s="214">
        <f t="shared" si="16"/>
        <v>5.2923856075293594E-3</v>
      </c>
      <c r="V29" s="214">
        <f t="shared" si="17"/>
        <v>1.0386958590657633E-3</v>
      </c>
      <c r="W29" s="214">
        <f t="shared" si="18"/>
        <v>1.1623850928063611E-3</v>
      </c>
      <c r="X29" s="214">
        <f t="shared" si="19"/>
        <v>1.3115589465204332E-3</v>
      </c>
      <c r="Y29" s="214">
        <f t="shared" si="21"/>
        <v>7.3152971475746683E-4</v>
      </c>
      <c r="Z29" s="214">
        <f t="shared" si="20"/>
        <v>2.3691681111037122E-3</v>
      </c>
      <c r="AA29" s="225">
        <f t="shared" si="22"/>
        <v>8.1664509469650396E-4</v>
      </c>
    </row>
    <row r="30" spans="1:27" ht="20.100000000000001" customHeight="1">
      <c r="A30" s="16" t="s">
        <v>25</v>
      </c>
      <c r="C30" s="17">
        <v>21532.356</v>
      </c>
      <c r="D30" s="26">
        <v>21268.274000000005</v>
      </c>
      <c r="E30" s="26">
        <v>22040.265000000007</v>
      </c>
      <c r="F30" s="26">
        <v>20663.440000000002</v>
      </c>
      <c r="G30" s="26">
        <v>24106.091999999997</v>
      </c>
      <c r="H30" s="26">
        <v>24674.334999999995</v>
      </c>
      <c r="I30" s="26">
        <v>23079.946</v>
      </c>
      <c r="J30" s="26">
        <v>22599.071000000011</v>
      </c>
      <c r="K30" s="26">
        <v>23860.329000000002</v>
      </c>
      <c r="L30" s="26">
        <v>23962.162999999993</v>
      </c>
      <c r="M30" s="26">
        <v>17827.278000000013</v>
      </c>
      <c r="N30" s="26">
        <v>25562.373</v>
      </c>
      <c r="O30" s="26">
        <v>33434.777000000016</v>
      </c>
      <c r="P30" s="26">
        <v>36182.305999999997</v>
      </c>
      <c r="Q30" s="39">
        <v>31864.361999999986</v>
      </c>
      <c r="R30" s="27">
        <f t="shared" si="14"/>
        <v>-0.11933855183248991</v>
      </c>
      <c r="T30" s="220">
        <f t="shared" si="15"/>
        <v>0.24060282010850742</v>
      </c>
      <c r="U30" s="214">
        <f t="shared" si="16"/>
        <v>0.2113344544682057</v>
      </c>
      <c r="V30" s="214">
        <f t="shared" si="17"/>
        <v>0.14161337014018774</v>
      </c>
      <c r="W30" s="214">
        <f t="shared" si="18"/>
        <v>0.10722870755549652</v>
      </c>
      <c r="X30" s="214">
        <f t="shared" si="19"/>
        <v>0.14787388632188195</v>
      </c>
      <c r="Y30" s="214">
        <f t="shared" si="21"/>
        <v>0.16282350552068389</v>
      </c>
      <c r="Z30" s="214">
        <f t="shared" si="20"/>
        <v>0.1831258984358102</v>
      </c>
      <c r="AA30" s="225">
        <f t="shared" si="22"/>
        <v>0.20747456525118141</v>
      </c>
    </row>
    <row r="31" spans="1:27" ht="20.100000000000001" customHeight="1" thickBot="1">
      <c r="A31" s="16" t="s">
        <v>26</v>
      </c>
      <c r="C31" s="17">
        <v>7159.583999999998</v>
      </c>
      <c r="D31" s="26">
        <v>7712.6229999999996</v>
      </c>
      <c r="E31" s="26">
        <v>6489.799</v>
      </c>
      <c r="F31" s="26">
        <v>9023.6550000000007</v>
      </c>
      <c r="G31" s="26">
        <v>11154.216</v>
      </c>
      <c r="H31" s="26">
        <v>12366.440999999999</v>
      </c>
      <c r="I31" s="26">
        <v>13622.852999999999</v>
      </c>
      <c r="J31" s="26">
        <v>15714.542000000001</v>
      </c>
      <c r="K31" s="26">
        <v>20736.781999999996</v>
      </c>
      <c r="L31" s="26">
        <v>15886.656000000001</v>
      </c>
      <c r="M31" s="26">
        <v>16976.474999999999</v>
      </c>
      <c r="N31" s="26">
        <v>17590.979999999996</v>
      </c>
      <c r="O31" s="26">
        <v>21404.512000000002</v>
      </c>
      <c r="P31" s="26">
        <v>20869.654000000002</v>
      </c>
      <c r="Q31" s="39">
        <v>15528.558000000003</v>
      </c>
      <c r="R31" s="31">
        <f t="shared" si="14"/>
        <v>-0.25592642791298786</v>
      </c>
      <c r="T31" s="220">
        <f t="shared" si="15"/>
        <v>8.0001282776661672E-2</v>
      </c>
      <c r="U31" s="214">
        <f t="shared" si="16"/>
        <v>0.10591795330849858</v>
      </c>
      <c r="V31" s="214">
        <f t="shared" si="17"/>
        <v>9.3888139247606126E-2</v>
      </c>
      <c r="W31" s="214">
        <f t="shared" si="18"/>
        <v>0.10211124059983785</v>
      </c>
      <c r="X31" s="214">
        <f t="shared" si="19"/>
        <v>0.10176076285290486</v>
      </c>
      <c r="Y31" s="214">
        <f t="shared" si="21"/>
        <v>0.104237503297825</v>
      </c>
      <c r="Z31" s="214">
        <f t="shared" si="20"/>
        <v>0.1056254993475126</v>
      </c>
      <c r="AA31" s="225">
        <f t="shared" si="22"/>
        <v>0.10110922101712744</v>
      </c>
    </row>
    <row r="32" spans="1:27" ht="26.25" customHeight="1" thickBot="1">
      <c r="A32" s="245" t="s">
        <v>27</v>
      </c>
      <c r="B32" s="246"/>
      <c r="C32" s="247">
        <f>C23+C24+C25+C28+C29+C30+C31</f>
        <v>89493.36500000002</v>
      </c>
      <c r="D32" s="248">
        <f t="shared" ref="D32:Q32" si="24">D23+D24+D25+D28+D29+D30+D31</f>
        <v>81914.569000000018</v>
      </c>
      <c r="E32" s="248">
        <f t="shared" si="24"/>
        <v>86371.300000000017</v>
      </c>
      <c r="F32" s="248">
        <f t="shared" si="24"/>
        <v>122399.00099999997</v>
      </c>
      <c r="G32" s="248">
        <f t="shared" si="24"/>
        <v>125153.99099999999</v>
      </c>
      <c r="H32" s="248">
        <f t="shared" si="24"/>
        <v>116754.90899999999</v>
      </c>
      <c r="I32" s="248">
        <f t="shared" si="24"/>
        <v>110190.53600000001</v>
      </c>
      <c r="J32" s="248">
        <f t="shared" si="24"/>
        <v>137205.92600000001</v>
      </c>
      <c r="K32" s="248">
        <f t="shared" si="24"/>
        <v>158104.39200000002</v>
      </c>
      <c r="L32" s="248">
        <f t="shared" si="24"/>
        <v>169208.33799999999</v>
      </c>
      <c r="M32" s="248">
        <f t="shared" si="24"/>
        <v>166254.71300000008</v>
      </c>
      <c r="N32" s="248">
        <f t="shared" si="24"/>
        <v>172866.03899999993</v>
      </c>
      <c r="O32" s="248">
        <f t="shared" si="24"/>
        <v>205343.67499999999</v>
      </c>
      <c r="P32" s="248">
        <f t="shared" si="24"/>
        <v>197581.58900000001</v>
      </c>
      <c r="Q32" s="249">
        <f t="shared" si="24"/>
        <v>153582.016</v>
      </c>
      <c r="R32" s="234">
        <f t="shared" si="14"/>
        <v>-0.22269065261946042</v>
      </c>
      <c r="T32" s="251">
        <f>T23+T24+T25+T28+T29+T30+T31</f>
        <v>0.99999999999999978</v>
      </c>
      <c r="U32" s="253">
        <f t="shared" ref="U32:AA32" si="25">U23+U24+U25+U28+U29+U30+U31</f>
        <v>1</v>
      </c>
      <c r="V32" s="253">
        <f t="shared" si="25"/>
        <v>0.99999999999999989</v>
      </c>
      <c r="W32" s="253">
        <f t="shared" si="25"/>
        <v>0.99999999999999967</v>
      </c>
      <c r="X32" s="253">
        <f t="shared" si="25"/>
        <v>1.0000000000000002</v>
      </c>
      <c r="Y32" s="253">
        <f t="shared" si="25"/>
        <v>1.0000000000000002</v>
      </c>
      <c r="Z32" s="253">
        <f t="shared" si="25"/>
        <v>0.99999999999999989</v>
      </c>
      <c r="AA32" s="252">
        <f t="shared" si="25"/>
        <v>1</v>
      </c>
    </row>
    <row r="33" spans="1:42" ht="20.100000000000001" customHeight="1" thickBot="1"/>
    <row r="34" spans="1:42" s="2" customFormat="1" ht="15" customHeight="1">
      <c r="A34" s="495" t="s">
        <v>20</v>
      </c>
      <c r="B34" s="531"/>
      <c r="C34" s="526" t="s">
        <v>50</v>
      </c>
      <c r="D34" s="505"/>
      <c r="E34" s="505"/>
      <c r="F34" s="505"/>
      <c r="G34" s="505"/>
      <c r="H34" s="505"/>
      <c r="I34" s="505"/>
      <c r="J34" s="505"/>
      <c r="K34" s="505"/>
      <c r="L34" s="505"/>
      <c r="M34" s="505"/>
      <c r="N34" s="505"/>
      <c r="O34" s="505"/>
      <c r="P34" s="505"/>
      <c r="Q34" s="522"/>
      <c r="R34" s="518" t="s">
        <v>165</v>
      </c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ht="15.75" customHeight="1">
      <c r="A35" s="512"/>
      <c r="B35" s="532"/>
      <c r="C35" s="527" t="str">
        <f>C20</f>
        <v>jan - dez</v>
      </c>
      <c r="D35" s="509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509"/>
      <c r="P35" s="509"/>
      <c r="Q35" s="524"/>
      <c r="R35" s="519"/>
    </row>
    <row r="36" spans="1:42" ht="21.75" customHeight="1" thickBot="1">
      <c r="A36" s="496"/>
      <c r="B36" s="533"/>
      <c r="C36" s="206">
        <v>2010</v>
      </c>
      <c r="D36" s="59">
        <v>2011</v>
      </c>
      <c r="E36" s="59">
        <v>2012</v>
      </c>
      <c r="F36" s="59">
        <v>2013</v>
      </c>
      <c r="G36" s="59">
        <v>2014</v>
      </c>
      <c r="H36" s="59">
        <v>2015</v>
      </c>
      <c r="I36" s="59">
        <v>2016</v>
      </c>
      <c r="J36" s="59">
        <v>2017</v>
      </c>
      <c r="K36" s="59">
        <v>2018</v>
      </c>
      <c r="L36" s="59">
        <v>2019</v>
      </c>
      <c r="M36" s="59">
        <v>2020</v>
      </c>
      <c r="N36" s="59">
        <v>2021</v>
      </c>
      <c r="O36" s="59">
        <v>2022</v>
      </c>
      <c r="P36" s="59">
        <v>2023</v>
      </c>
      <c r="Q36" s="60">
        <v>2024</v>
      </c>
      <c r="R36" s="520"/>
    </row>
    <row r="37" spans="1:42" ht="21.75" customHeight="1" thickBot="1">
      <c r="A37" s="529" t="s">
        <v>140</v>
      </c>
      <c r="B37" s="530"/>
      <c r="C37" s="53">
        <f t="shared" ref="C37:J47" si="26">(C22/C7)*10</f>
        <v>0.54041172500903889</v>
      </c>
      <c r="D37" s="57">
        <f t="shared" si="26"/>
        <v>0.59868722411417064</v>
      </c>
      <c r="E37" s="57">
        <f t="shared" si="26"/>
        <v>0.8440867590568234</v>
      </c>
      <c r="F37" s="57">
        <f t="shared" si="26"/>
        <v>0.97954791072843794</v>
      </c>
      <c r="G37" s="57">
        <f t="shared" si="26"/>
        <v>0.99259328074667774</v>
      </c>
      <c r="H37" s="57">
        <f t="shared" si="26"/>
        <v>0.8278488876199247</v>
      </c>
      <c r="I37" s="57">
        <f t="shared" si="26"/>
        <v>1.1733209453966134</v>
      </c>
      <c r="J37" s="57">
        <f t="shared" si="26"/>
        <v>1.5174935082042351</v>
      </c>
      <c r="K37" s="57">
        <f t="shared" ref="K37:Q47" si="27">(K22/K7)*10</f>
        <v>1.3255078421758997</v>
      </c>
      <c r="L37" s="57">
        <f t="shared" si="27"/>
        <v>1.0931869881490137</v>
      </c>
      <c r="M37" s="57">
        <f t="shared" si="27"/>
        <v>1.5218440724531956</v>
      </c>
      <c r="N37" s="57">
        <f t="shared" si="27"/>
        <v>1.7224694789972692</v>
      </c>
      <c r="O37" s="57">
        <f t="shared" ref="O37" si="28">(O22/O7)*10</f>
        <v>1.3199087248168684</v>
      </c>
      <c r="P37" s="57">
        <f t="shared" si="27"/>
        <v>1.2119155013949767</v>
      </c>
      <c r="Q37" s="57">
        <f t="shared" si="27"/>
        <v>1.8960740361953019</v>
      </c>
      <c r="R37" s="28">
        <f t="shared" ref="R37:R47" si="29">(Q37-P37)/P37</f>
        <v>0.56452659778080549</v>
      </c>
    </row>
    <row r="38" spans="1:42" ht="20.100000000000001" customHeight="1">
      <c r="A38" s="16" t="s">
        <v>21</v>
      </c>
      <c r="C38" s="52">
        <f t="shared" si="26"/>
        <v>1.1580884246342156</v>
      </c>
      <c r="D38" s="56">
        <f t="shared" si="26"/>
        <v>3.8796844664574786</v>
      </c>
      <c r="E38" s="56">
        <f t="shared" si="26"/>
        <v>3.4460201206832068</v>
      </c>
      <c r="F38" s="56">
        <f t="shared" si="26"/>
        <v>1.4507129535669552</v>
      </c>
      <c r="G38" s="56">
        <f t="shared" si="26"/>
        <v>2.5271313004323566</v>
      </c>
      <c r="H38" s="56">
        <f t="shared" si="26"/>
        <v>1.7908092751150981</v>
      </c>
      <c r="I38" s="56">
        <f t="shared" si="26"/>
        <v>3.598314589318321</v>
      </c>
      <c r="J38" s="56">
        <f t="shared" si="26"/>
        <v>5.4987576256083317</v>
      </c>
      <c r="K38" s="56">
        <f t="shared" si="27"/>
        <v>3.1036112456542257</v>
      </c>
      <c r="L38" s="56">
        <f t="shared" si="27"/>
        <v>2.9788540226213041</v>
      </c>
      <c r="M38" s="56">
        <f t="shared" si="27"/>
        <v>2.8631221117810517</v>
      </c>
      <c r="N38" s="56">
        <f t="shared" si="27"/>
        <v>3.8362647723985859</v>
      </c>
      <c r="O38" s="56">
        <f t="shared" ref="O38" si="30">(O23/O8)*10</f>
        <v>5.1394421059093007</v>
      </c>
      <c r="P38" s="56">
        <f t="shared" si="27"/>
        <v>9.6835235438135729</v>
      </c>
      <c r="Q38" s="56">
        <f t="shared" si="27"/>
        <v>3.7034815845654534</v>
      </c>
      <c r="R38" s="27">
        <f t="shared" si="29"/>
        <v>-0.61754814063198471</v>
      </c>
    </row>
    <row r="39" spans="1:42" ht="20.100000000000001" customHeight="1" thickBot="1">
      <c r="A39" s="16" t="s">
        <v>22</v>
      </c>
      <c r="C39" s="52">
        <f t="shared" si="26"/>
        <v>0.38577799956125114</v>
      </c>
      <c r="D39" s="56">
        <f t="shared" si="26"/>
        <v>0.41061305173547746</v>
      </c>
      <c r="E39" s="56">
        <f t="shared" si="26"/>
        <v>0.51338587758541288</v>
      </c>
      <c r="F39" s="56">
        <f t="shared" si="26"/>
        <v>0.63044261057865425</v>
      </c>
      <c r="G39" s="56">
        <f t="shared" si="26"/>
        <v>0.43484418295073679</v>
      </c>
      <c r="H39" s="56">
        <f t="shared" si="26"/>
        <v>0.44912298978382492</v>
      </c>
      <c r="I39" s="56">
        <f t="shared" si="26"/>
        <v>0.4622406727245153</v>
      </c>
      <c r="J39" s="56">
        <f t="shared" si="26"/>
        <v>0.48750597384894989</v>
      </c>
      <c r="K39" s="56">
        <f t="shared" si="27"/>
        <v>0.63765132070643382</v>
      </c>
      <c r="L39" s="56">
        <f t="shared" si="27"/>
        <v>0.51189602727588168</v>
      </c>
      <c r="M39" s="56">
        <f t="shared" si="27"/>
        <v>0.5588587802855981</v>
      </c>
      <c r="N39" s="56">
        <f t="shared" si="27"/>
        <v>0.4790711438966283</v>
      </c>
      <c r="O39" s="56">
        <f t="shared" ref="O39" si="31">(O24/O9)*10</f>
        <v>0.4860141335992243</v>
      </c>
      <c r="P39" s="56">
        <f t="shared" si="27"/>
        <v>0.50823886602470902</v>
      </c>
      <c r="Q39" s="56">
        <f t="shared" si="27"/>
        <v>0.75137714401015021</v>
      </c>
      <c r="R39" s="27">
        <f t="shared" si="29"/>
        <v>0.47839371256117302</v>
      </c>
    </row>
    <row r="40" spans="1:42" ht="20.100000000000001" customHeight="1" thickBot="1">
      <c r="A40" s="116" t="s">
        <v>105</v>
      </c>
      <c r="B40" s="96"/>
      <c r="C40" s="341">
        <f t="shared" si="26"/>
        <v>0.33164247485595488</v>
      </c>
      <c r="D40" s="342">
        <f t="shared" si="26"/>
        <v>0.33045610882802673</v>
      </c>
      <c r="E40" s="342">
        <f t="shared" si="26"/>
        <v>0.45642245037903284</v>
      </c>
      <c r="F40" s="342">
        <f t="shared" si="26"/>
        <v>0.60354928745855518</v>
      </c>
      <c r="G40" s="342">
        <f t="shared" si="26"/>
        <v>0.38760044775781999</v>
      </c>
      <c r="H40" s="342">
        <f t="shared" si="26"/>
        <v>0.38081591563200984</v>
      </c>
      <c r="I40" s="342">
        <f t="shared" si="26"/>
        <v>0.42543131144083374</v>
      </c>
      <c r="J40" s="342">
        <f t="shared" si="26"/>
        <v>0.46743622388639439</v>
      </c>
      <c r="K40" s="342">
        <f t="shared" si="27"/>
        <v>0.60117553097231191</v>
      </c>
      <c r="L40" s="342">
        <f t="shared" si="27"/>
        <v>0.43983971503002806</v>
      </c>
      <c r="M40" s="342">
        <f t="shared" si="27"/>
        <v>0.46979874123421195</v>
      </c>
      <c r="N40" s="342">
        <f t="shared" si="27"/>
        <v>0.41081048351241045</v>
      </c>
      <c r="O40" s="342">
        <f t="shared" ref="O40" si="32">(O25/O10)*10</f>
        <v>0.47927271105382946</v>
      </c>
      <c r="P40" s="342">
        <f t="shared" si="27"/>
        <v>0.45786234437827888</v>
      </c>
      <c r="Q40" s="342">
        <f t="shared" si="27"/>
        <v>0.49131701787613119</v>
      </c>
      <c r="R40" s="28">
        <f t="shared" si="29"/>
        <v>7.3067099552114656E-2</v>
      </c>
    </row>
    <row r="41" spans="1:42" ht="20.100000000000001" customHeight="1">
      <c r="A41" s="16"/>
      <c r="B41" s="101" t="s">
        <v>23</v>
      </c>
      <c r="C41" s="52">
        <f t="shared" si="26"/>
        <v>0.32977457394895704</v>
      </c>
      <c r="D41" s="56">
        <f t="shared" si="26"/>
        <v>0.32866330254601178</v>
      </c>
      <c r="E41" s="56">
        <f t="shared" si="26"/>
        <v>0.45694183632408247</v>
      </c>
      <c r="F41" s="56">
        <f t="shared" si="26"/>
        <v>0.59606193597757695</v>
      </c>
      <c r="G41" s="56">
        <f t="shared" si="26"/>
        <v>0.37893783880447124</v>
      </c>
      <c r="H41" s="56">
        <f t="shared" si="26"/>
        <v>0.37599393576337392</v>
      </c>
      <c r="I41" s="56">
        <f t="shared" si="26"/>
        <v>0.41920145087116978</v>
      </c>
      <c r="J41" s="56">
        <f t="shared" si="26"/>
        <v>0.45506236458639537</v>
      </c>
      <c r="K41" s="56">
        <f t="shared" si="27"/>
        <v>0.59696265916114866</v>
      </c>
      <c r="L41" s="56">
        <f t="shared" si="27"/>
        <v>0.43527877301014584</v>
      </c>
      <c r="M41" s="56">
        <f t="shared" si="27"/>
        <v>0.46977548860912977</v>
      </c>
      <c r="N41" s="56">
        <f t="shared" si="27"/>
        <v>0.41159763654276693</v>
      </c>
      <c r="O41" s="56">
        <f t="shared" ref="O41" si="33">(O26/O11)*10</f>
        <v>0.47711784348822128</v>
      </c>
      <c r="P41" s="56">
        <f t="shared" si="27"/>
        <v>0.45731666349721339</v>
      </c>
      <c r="Q41" s="56">
        <f t="shared" si="27"/>
        <v>0.49558097087303071</v>
      </c>
      <c r="R41" s="27">
        <f t="shared" si="29"/>
        <v>8.3671360416217325E-2</v>
      </c>
    </row>
    <row r="42" spans="1:42" ht="20.100000000000001" customHeight="1">
      <c r="A42" s="102"/>
      <c r="B42" s="105" t="s">
        <v>106</v>
      </c>
      <c r="C42" s="106">
        <f t="shared" si="26"/>
        <v>0.45238231932829193</v>
      </c>
      <c r="D42" s="107">
        <f t="shared" si="26"/>
        <v>0.3665309764478949</v>
      </c>
      <c r="E42" s="107">
        <f t="shared" si="26"/>
        <v>0.44678018449733542</v>
      </c>
      <c r="F42" s="107">
        <f t="shared" si="26"/>
        <v>0.85298113386778818</v>
      </c>
      <c r="G42" s="107">
        <f t="shared" si="26"/>
        <v>0.86506381359716833</v>
      </c>
      <c r="H42" s="107">
        <f t="shared" si="26"/>
        <v>0.63970034381005692</v>
      </c>
      <c r="I42" s="107">
        <f t="shared" si="26"/>
        <v>0.54847771018407776</v>
      </c>
      <c r="J42" s="107">
        <f t="shared" si="26"/>
        <v>0.63555609018254178</v>
      </c>
      <c r="K42" s="107">
        <f t="shared" si="27"/>
        <v>0.71073180350037002</v>
      </c>
      <c r="L42" s="107">
        <f t="shared" si="27"/>
        <v>0.53613869798106806</v>
      </c>
      <c r="M42" s="107">
        <f t="shared" si="27"/>
        <v>0.47029051028794666</v>
      </c>
      <c r="N42" s="107">
        <f t="shared" si="27"/>
        <v>0.39557687981069767</v>
      </c>
      <c r="O42" s="107">
        <f t="shared" ref="O42" si="34">(O27/O12)*10</f>
        <v>0.5486127507819375</v>
      </c>
      <c r="P42" s="107">
        <f t="shared" si="27"/>
        <v>0.46368794551886838</v>
      </c>
      <c r="Q42" s="107">
        <f t="shared" si="27"/>
        <v>0.4601909817069546</v>
      </c>
      <c r="R42" s="108">
        <f t="shared" si="29"/>
        <v>-7.5416319223064205E-3</v>
      </c>
    </row>
    <row r="43" spans="1:42" ht="20.100000000000001" customHeight="1">
      <c r="A43" s="16" t="s">
        <v>107</v>
      </c>
      <c r="C43" s="114">
        <f t="shared" si="26"/>
        <v>0.50269187336027343</v>
      </c>
      <c r="D43" s="115">
        <f t="shared" si="26"/>
        <v>2.8974583215152365</v>
      </c>
      <c r="E43" s="115">
        <f t="shared" si="26"/>
        <v>4.1516383376524431</v>
      </c>
      <c r="F43" s="115">
        <f t="shared" si="26"/>
        <v>2.2451869464914718</v>
      </c>
      <c r="G43" s="115">
        <f t="shared" si="26"/>
        <v>0.81092642835196027</v>
      </c>
      <c r="H43" s="115">
        <f t="shared" si="26"/>
        <v>1.0351291992469442</v>
      </c>
      <c r="I43" s="115">
        <f t="shared" si="26"/>
        <v>1.1552462177699905</v>
      </c>
      <c r="J43" s="115">
        <f t="shared" si="26"/>
        <v>1.9502246448150724</v>
      </c>
      <c r="K43" s="115">
        <f t="shared" si="27"/>
        <v>2.1252163345050645</v>
      </c>
      <c r="L43" s="115">
        <f t="shared" si="27"/>
        <v>2.3853854366522347</v>
      </c>
      <c r="M43" s="115">
        <f t="shared" si="27"/>
        <v>1.0196374579658336</v>
      </c>
      <c r="N43" s="115">
        <f t="shared" si="27"/>
        <v>2.2167353259291338</v>
      </c>
      <c r="O43" s="115">
        <f t="shared" ref="O43" si="35">(O28/O13)*10</f>
        <v>4.0015222057713009</v>
      </c>
      <c r="P43" s="115">
        <f t="shared" si="27"/>
        <v>7.2486898324320714</v>
      </c>
      <c r="Q43" s="115">
        <f t="shared" si="27"/>
        <v>8.2803815247525989</v>
      </c>
      <c r="R43" s="27">
        <f t="shared" si="29"/>
        <v>0.14232802288001548</v>
      </c>
    </row>
    <row r="44" spans="1:42" ht="20.100000000000001" customHeight="1">
      <c r="A44" s="16" t="s">
        <v>108</v>
      </c>
      <c r="C44" s="52">
        <f t="shared" si="26"/>
        <v>0.42911736050020349</v>
      </c>
      <c r="D44" s="56">
        <f t="shared" si="26"/>
        <v>11.476642913697543</v>
      </c>
      <c r="E44" s="56">
        <f t="shared" si="26"/>
        <v>3.9074074074074074</v>
      </c>
      <c r="F44" s="56">
        <f t="shared" si="26"/>
        <v>6.432835820895523</v>
      </c>
      <c r="G44" s="56">
        <f t="shared" si="26"/>
        <v>6.4689265536723175</v>
      </c>
      <c r="H44" s="56">
        <f t="shared" si="26"/>
        <v>0.41043776299489532</v>
      </c>
      <c r="I44" s="56">
        <f t="shared" si="26"/>
        <v>4.1746219281663519</v>
      </c>
      <c r="J44" s="56">
        <f t="shared" si="26"/>
        <v>0.50633545613965703</v>
      </c>
      <c r="K44" s="56">
        <f t="shared" si="27"/>
        <v>0.57000761454964721</v>
      </c>
      <c r="L44" s="56">
        <f t="shared" si="27"/>
        <v>0.60771486265940089</v>
      </c>
      <c r="M44" s="56">
        <f t="shared" si="27"/>
        <v>0.54794505011554229</v>
      </c>
      <c r="N44" s="56">
        <f t="shared" si="27"/>
        <v>0.65005806035409641</v>
      </c>
      <c r="O44" s="56">
        <f t="shared" ref="O44" si="36">(O29/O14)*10</f>
        <v>0.79229827948141818</v>
      </c>
      <c r="P44" s="56">
        <f t="shared" si="27"/>
        <v>3.2608671422202402</v>
      </c>
      <c r="Q44" s="56">
        <f t="shared" si="27"/>
        <v>2.0070410139060026</v>
      </c>
      <c r="R44" s="27">
        <f t="shared" si="29"/>
        <v>-0.38450696505854565</v>
      </c>
    </row>
    <row r="45" spans="1:42" ht="20.100000000000001" customHeight="1">
      <c r="A45" s="16" t="s">
        <v>25</v>
      </c>
      <c r="C45" s="52">
        <f t="shared" si="26"/>
        <v>2.9905510039402063</v>
      </c>
      <c r="D45" s="56">
        <f t="shared" si="26"/>
        <v>3.4232039958969733</v>
      </c>
      <c r="E45" s="56">
        <f t="shared" si="26"/>
        <v>3.8520523816897603</v>
      </c>
      <c r="F45" s="56">
        <f t="shared" si="26"/>
        <v>4.0647217869995806</v>
      </c>
      <c r="G45" s="56">
        <f t="shared" si="26"/>
        <v>4.230632286343881</v>
      </c>
      <c r="H45" s="56">
        <f t="shared" si="26"/>
        <v>4.8628836780670444</v>
      </c>
      <c r="I45" s="56">
        <f t="shared" si="26"/>
        <v>4.2043750012523891</v>
      </c>
      <c r="J45" s="56">
        <f t="shared" si="26"/>
        <v>4.78767098619908</v>
      </c>
      <c r="K45" s="56">
        <f t="shared" si="27"/>
        <v>5.6528191092028566</v>
      </c>
      <c r="L45" s="56">
        <f t="shared" si="27"/>
        <v>5.4364878830126218</v>
      </c>
      <c r="M45" s="56">
        <f t="shared" si="27"/>
        <v>4.4575728298082415</v>
      </c>
      <c r="N45" s="56">
        <f t="shared" si="27"/>
        <v>4.6941791155231982</v>
      </c>
      <c r="O45" s="56">
        <f t="shared" ref="O45" si="37">(O30/O15)*10</f>
        <v>5.3861426922516218</v>
      </c>
      <c r="P45" s="56">
        <f t="shared" si="27"/>
        <v>5.7649129733662994</v>
      </c>
      <c r="Q45" s="56">
        <f t="shared" si="27"/>
        <v>5.1948980889435203</v>
      </c>
      <c r="R45" s="27">
        <f t="shared" si="29"/>
        <v>-9.8876580974635406E-2</v>
      </c>
    </row>
    <row r="46" spans="1:42" ht="20.100000000000001" customHeight="1" thickBot="1">
      <c r="A46" s="16" t="s">
        <v>26</v>
      </c>
      <c r="C46" s="53">
        <f t="shared" si="26"/>
        <v>0.72538881731956284</v>
      </c>
      <c r="D46" s="57">
        <f t="shared" si="26"/>
        <v>0.71146324508039638</v>
      </c>
      <c r="E46" s="57">
        <f t="shared" si="26"/>
        <v>0.85144065202694408</v>
      </c>
      <c r="F46" s="57">
        <f t="shared" si="26"/>
        <v>0.95832150961799079</v>
      </c>
      <c r="G46" s="57">
        <f t="shared" si="26"/>
        <v>0.77644341090818514</v>
      </c>
      <c r="H46" s="57">
        <f t="shared" si="26"/>
        <v>0.6942973028191024</v>
      </c>
      <c r="I46" s="57">
        <f t="shared" si="26"/>
        <v>0.68367367832452497</v>
      </c>
      <c r="J46" s="57">
        <f t="shared" si="26"/>
        <v>0.74342963381274241</v>
      </c>
      <c r="K46" s="57">
        <f t="shared" si="27"/>
        <v>0.82706633650670569</v>
      </c>
      <c r="L46" s="57">
        <f t="shared" si="27"/>
        <v>0.81105058008193887</v>
      </c>
      <c r="M46" s="57">
        <f t="shared" si="27"/>
        <v>0.82268762238686721</v>
      </c>
      <c r="N46" s="57">
        <f t="shared" si="27"/>
        <v>0.87704599842509445</v>
      </c>
      <c r="O46" s="57">
        <f t="shared" ref="O46" si="38">(O31/O16)*10</f>
        <v>1.0076933883261017</v>
      </c>
      <c r="P46" s="57">
        <f t="shared" si="27"/>
        <v>1.0569304488731937</v>
      </c>
      <c r="Q46" s="57">
        <f t="shared" si="27"/>
        <v>1.3347851436737821</v>
      </c>
      <c r="R46" s="27">
        <f t="shared" si="29"/>
        <v>0.26288834340690315</v>
      </c>
    </row>
    <row r="47" spans="1:42" ht="26.25" customHeight="1" thickBot="1">
      <c r="A47" s="245" t="s">
        <v>27</v>
      </c>
      <c r="B47" s="246"/>
      <c r="C47" s="258">
        <f t="shared" si="26"/>
        <v>0.49273353551698346</v>
      </c>
      <c r="D47" s="259">
        <f t="shared" si="26"/>
        <v>0.50067323683720455</v>
      </c>
      <c r="E47" s="259">
        <f t="shared" si="26"/>
        <v>0.66637088176051251</v>
      </c>
      <c r="F47" s="259">
        <f t="shared" si="26"/>
        <v>0.76521856790001674</v>
      </c>
      <c r="G47" s="259">
        <f t="shared" si="26"/>
        <v>0.53709585383720237</v>
      </c>
      <c r="H47" s="259">
        <f t="shared" si="26"/>
        <v>0.54025899524177456</v>
      </c>
      <c r="I47" s="259">
        <f t="shared" si="26"/>
        <v>0.61065985580206905</v>
      </c>
      <c r="J47" s="259">
        <f t="shared" si="26"/>
        <v>0.63644399512243344</v>
      </c>
      <c r="K47" s="259">
        <f t="shared" si="27"/>
        <v>0.78229612020749895</v>
      </c>
      <c r="L47" s="259">
        <f t="shared" si="27"/>
        <v>0.57646774828354796</v>
      </c>
      <c r="M47" s="259">
        <f t="shared" si="27"/>
        <v>0.60561122066808426</v>
      </c>
      <c r="N47" s="259">
        <f t="shared" si="27"/>
        <v>0.5818541265315168</v>
      </c>
      <c r="O47" s="259">
        <f t="shared" ref="O47" si="39">(O32/O17)*10</f>
        <v>0.69106184743419219</v>
      </c>
      <c r="P47" s="259">
        <f t="shared" si="27"/>
        <v>0.68302149131375167</v>
      </c>
      <c r="Q47" s="259">
        <f t="shared" si="27"/>
        <v>0.79036381407690259</v>
      </c>
      <c r="R47" s="234">
        <f t="shared" si="29"/>
        <v>0.15715804572515613</v>
      </c>
    </row>
    <row r="48" spans="1:42" ht="20.100000000000001" customHeight="1"/>
    <row r="49" spans="1:42" ht="20.100000000000001" customHeight="1"/>
    <row r="50" spans="1:42" ht="20.100000000000001" customHeight="1"/>
    <row r="51" spans="1:42" s="2" customFormat="1" ht="26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19">
    <mergeCell ref="A37:B37"/>
    <mergeCell ref="C5:Q5"/>
    <mergeCell ref="C4:Q4"/>
    <mergeCell ref="A4:B6"/>
    <mergeCell ref="A19:B21"/>
    <mergeCell ref="A34:B36"/>
    <mergeCell ref="A7:B7"/>
    <mergeCell ref="A22:B22"/>
    <mergeCell ref="R34:R36"/>
    <mergeCell ref="C34:Q34"/>
    <mergeCell ref="C35:Q35"/>
    <mergeCell ref="C19:Q19"/>
    <mergeCell ref="C20:Q20"/>
    <mergeCell ref="T4:AA4"/>
    <mergeCell ref="T5:AA5"/>
    <mergeCell ref="T19:AA19"/>
    <mergeCell ref="T20:AA20"/>
    <mergeCell ref="R4:R6"/>
    <mergeCell ref="R19:R21"/>
  </mergeCells>
  <pageMargins left="0.31496062992125984" right="0.31496062992125984" top="0.35433070866141736" bottom="0.35433070866141736" header="0.31496062992125984" footer="0.31496062992125984"/>
  <pageSetup paperSize="9" scale="67" orientation="landscape" r:id="rId2"/>
  <ignoredErrors>
    <ignoredError sqref="P10:Q10 C10:H10 J10" formulaRange="1"/>
    <ignoredError sqref="C41:L4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C7AD904-740D-4E38-81C1-CBA50BCF870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</xm:sqref>
        </x14:conditionalFormatting>
        <x14:conditionalFormatting xmlns:xm="http://schemas.microsoft.com/office/excel/2006/main">
          <x14:cfRule type="iconSet" priority="27" id="{B2B7B37B-466E-47D0-96F9-8D39A647E5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R8</xm:sqref>
        </x14:conditionalFormatting>
        <x14:conditionalFormatting xmlns:xm="http://schemas.microsoft.com/office/excel/2006/main">
          <x14:cfRule type="iconSet" priority="60" id="{9DE99C65-2F3B-4F88-8549-86455B9CB3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R9:R17</xm:sqref>
        </x14:conditionalFormatting>
        <x14:conditionalFormatting xmlns:xm="http://schemas.microsoft.com/office/excel/2006/main">
          <x14:cfRule type="iconSet" priority="24" id="{9E0EEC52-3823-4593-B7EF-7C5EB5B8322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R22:R23</xm:sqref>
        </x14:conditionalFormatting>
        <x14:conditionalFormatting xmlns:xm="http://schemas.microsoft.com/office/excel/2006/main">
          <x14:cfRule type="iconSet" priority="64" id="{B571B702-F31D-4369-B8B6-480F8D8D559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R24:R31</xm:sqref>
        </x14:conditionalFormatting>
        <x14:conditionalFormatting xmlns:xm="http://schemas.microsoft.com/office/excel/2006/main">
          <x14:cfRule type="iconSet" priority="4" id="{1F83321E-E1AD-4879-ABE7-74C43141E6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R32</xm:sqref>
        </x14:conditionalFormatting>
        <x14:conditionalFormatting xmlns:xm="http://schemas.microsoft.com/office/excel/2006/main">
          <x14:cfRule type="iconSet" priority="66" id="{5F0762A4-18C2-488D-9EAA-439E657227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R37:R46</xm:sqref>
        </x14:conditionalFormatting>
        <x14:conditionalFormatting xmlns:xm="http://schemas.microsoft.com/office/excel/2006/main">
          <x14:cfRule type="iconSet" priority="3" id="{9CF90141-88AE-4313-9408-177136BFC28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R47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64"/>
  <sheetViews>
    <sheetView showGridLines="0" workbookViewId="0">
      <selection activeCell="Q4" sqref="Q4:Q6"/>
    </sheetView>
  </sheetViews>
  <sheetFormatPr defaultRowHeight="15"/>
  <cols>
    <col min="1" max="1" width="38.7109375" customWidth="1"/>
    <col min="2" max="4" width="9.140625" customWidth="1"/>
    <col min="17" max="17" width="11" customWidth="1"/>
    <col min="18" max="18" width="1.85546875" customWidth="1"/>
    <col min="19" max="19" width="26.7109375" hidden="1" customWidth="1"/>
    <col min="20" max="20" width="9.140625" customWidth="1"/>
    <col min="28" max="28" width="11" customWidth="1"/>
    <col min="29" max="29" width="1.85546875" customWidth="1"/>
    <col min="30" max="32" width="9.140625" customWidth="1"/>
    <col min="41" max="41" width="11" customWidth="1"/>
  </cols>
  <sheetData>
    <row r="1" spans="1:42" ht="15.75">
      <c r="A1" s="10" t="s">
        <v>68</v>
      </c>
      <c r="B1" s="10"/>
      <c r="C1" s="10"/>
      <c r="D1" s="10"/>
    </row>
    <row r="3" spans="1:42" ht="8.25" customHeight="1" thickBot="1"/>
    <row r="4" spans="1:42">
      <c r="A4" s="495" t="s">
        <v>20</v>
      </c>
      <c r="B4" s="525" t="s">
        <v>18</v>
      </c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22"/>
      <c r="Q4" s="518" t="s">
        <v>166</v>
      </c>
      <c r="S4" s="498" t="s">
        <v>29</v>
      </c>
      <c r="T4" s="534" t="s">
        <v>110</v>
      </c>
      <c r="U4" s="535"/>
      <c r="V4" s="535"/>
      <c r="W4" s="535"/>
      <c r="X4" s="535"/>
      <c r="Y4" s="535"/>
      <c r="Z4" s="535"/>
      <c r="AA4" s="536"/>
    </row>
    <row r="5" spans="1:42">
      <c r="A5" s="512"/>
      <c r="B5" s="523" t="s">
        <v>67</v>
      </c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24"/>
      <c r="Q5" s="519"/>
      <c r="S5" s="499"/>
      <c r="T5" s="537"/>
      <c r="U5" s="538"/>
      <c r="V5" s="538"/>
      <c r="W5" s="538"/>
      <c r="X5" s="538"/>
      <c r="Y5" s="538"/>
      <c r="Z5" s="538"/>
      <c r="AA5" s="539"/>
    </row>
    <row r="6" spans="1:42" ht="21" customHeight="1" thickBot="1">
      <c r="A6" s="512"/>
      <c r="B6" s="61">
        <v>2010</v>
      </c>
      <c r="C6" s="62">
        <v>2011</v>
      </c>
      <c r="D6" s="62">
        <v>2012</v>
      </c>
      <c r="E6" s="59">
        <v>2013</v>
      </c>
      <c r="F6" s="59">
        <v>2014</v>
      </c>
      <c r="G6" s="59">
        <v>2015</v>
      </c>
      <c r="H6" s="59">
        <v>2016</v>
      </c>
      <c r="I6" s="59">
        <v>2017</v>
      </c>
      <c r="J6" s="59">
        <v>2018</v>
      </c>
      <c r="K6" s="59">
        <v>2019</v>
      </c>
      <c r="L6" s="59">
        <v>2020</v>
      </c>
      <c r="M6" s="59">
        <v>2021</v>
      </c>
      <c r="N6" s="59">
        <v>2022</v>
      </c>
      <c r="O6" s="59">
        <v>2023</v>
      </c>
      <c r="P6" s="60">
        <v>2024</v>
      </c>
      <c r="Q6" s="520"/>
      <c r="S6" s="499"/>
      <c r="T6" s="65">
        <v>2010</v>
      </c>
      <c r="U6" s="59">
        <v>2015</v>
      </c>
      <c r="V6" s="59">
        <v>2019</v>
      </c>
      <c r="W6" s="109">
        <v>2020</v>
      </c>
      <c r="X6" s="109">
        <v>2021</v>
      </c>
      <c r="Y6" s="109">
        <v>2022</v>
      </c>
      <c r="Z6" s="109">
        <v>2023</v>
      </c>
      <c r="AA6" s="177">
        <v>2024</v>
      </c>
    </row>
    <row r="7" spans="1:42" ht="20.100000000000001" customHeight="1">
      <c r="A7" s="16" t="s">
        <v>40</v>
      </c>
      <c r="B7" s="17">
        <v>1725118.1299999997</v>
      </c>
      <c r="C7" s="26">
        <v>1546577.0400000003</v>
      </c>
      <c r="D7" s="26">
        <v>1208004.1100000001</v>
      </c>
      <c r="E7" s="26">
        <v>1514791.6900000002</v>
      </c>
      <c r="F7" s="26">
        <v>2213564.7300000004</v>
      </c>
      <c r="G7" s="26">
        <v>2067877.71</v>
      </c>
      <c r="H7" s="26">
        <v>1713636.1999999997</v>
      </c>
      <c r="I7" s="26">
        <v>2044976.21</v>
      </c>
      <c r="J7" s="26">
        <v>1927753.1300000001</v>
      </c>
      <c r="K7" s="26">
        <v>2769756.5700000003</v>
      </c>
      <c r="L7" s="26">
        <v>2647597.3199999998</v>
      </c>
      <c r="M7" s="26">
        <v>2826458.3699999996</v>
      </c>
      <c r="N7" s="26">
        <v>2852071.1000000006</v>
      </c>
      <c r="O7" s="26">
        <v>2779777.66</v>
      </c>
      <c r="P7" s="39">
        <v>1828704.45</v>
      </c>
      <c r="Q7" s="24">
        <f t="shared" ref="Q7:Q22" si="0">(P7-O7)/O7</f>
        <v>-0.34214002928565163</v>
      </c>
      <c r="S7" s="1" t="s">
        <v>30</v>
      </c>
      <c r="T7" s="220">
        <f t="shared" ref="T7:T21" si="1">B7/$B$22</f>
        <v>0.94981740308831508</v>
      </c>
      <c r="U7" s="214">
        <f t="shared" ref="U7:U21" si="2">G7/$G$22</f>
        <v>0.95686729016889727</v>
      </c>
      <c r="V7" s="214">
        <f>K7/$K$22</f>
        <v>0.94361504407747521</v>
      </c>
      <c r="W7" s="214">
        <f>L7/$L$22</f>
        <v>0.964432596147062</v>
      </c>
      <c r="X7" s="214">
        <f>M7/$M$22</f>
        <v>0.95136469578853811</v>
      </c>
      <c r="Y7" s="214">
        <f>N7/$N$22</f>
        <v>0.95983356846986878</v>
      </c>
      <c r="Z7" s="214">
        <f>O7/$O$22</f>
        <v>0.96094372581134113</v>
      </c>
      <c r="AA7" s="219">
        <f>P7/$P$22</f>
        <v>0.94108793566129834</v>
      </c>
      <c r="AP7" s="3"/>
    </row>
    <row r="8" spans="1:42" ht="20.100000000000001" customHeight="1">
      <c r="A8" s="16" t="s">
        <v>30</v>
      </c>
      <c r="B8" s="17">
        <v>16851.939999999999</v>
      </c>
      <c r="C8" s="26">
        <v>14061.94</v>
      </c>
      <c r="D8" s="26">
        <v>14373.669999999993</v>
      </c>
      <c r="E8" s="26">
        <v>14532.11</v>
      </c>
      <c r="F8" s="26">
        <v>15425.619999999997</v>
      </c>
      <c r="G8" s="26">
        <v>13152.61</v>
      </c>
      <c r="H8" s="26">
        <v>12289.670000000002</v>
      </c>
      <c r="I8" s="26">
        <v>22058.249999999996</v>
      </c>
      <c r="J8" s="26">
        <v>12054.569999999996</v>
      </c>
      <c r="K8" s="26">
        <v>16020.869999999995</v>
      </c>
      <c r="L8" s="26">
        <v>27755.690000000006</v>
      </c>
      <c r="M8" s="26">
        <v>25442.799999999996</v>
      </c>
      <c r="N8" s="26">
        <v>32498.149999999998</v>
      </c>
      <c r="O8" s="26">
        <v>28374.259999999984</v>
      </c>
      <c r="P8" s="39">
        <v>29731.639999999996</v>
      </c>
      <c r="Q8" s="27">
        <f t="shared" si="0"/>
        <v>4.7838428209229518E-2</v>
      </c>
      <c r="S8" s="1" t="s">
        <v>31</v>
      </c>
      <c r="T8" s="220">
        <f t="shared" si="1"/>
        <v>9.2783593247611987E-3</v>
      </c>
      <c r="U8" s="214">
        <f t="shared" si="2"/>
        <v>6.0860960145212558E-3</v>
      </c>
      <c r="V8" s="214">
        <f t="shared" ref="V8:V21" si="3">K8/$K$22</f>
        <v>5.4580731443880986E-3</v>
      </c>
      <c r="W8" s="214">
        <f t="shared" ref="W8:W21" si="4">L8/$L$22</f>
        <v>1.0110484688265607E-2</v>
      </c>
      <c r="X8" s="214">
        <f t="shared" ref="X8:X21" si="5">M8/$M$22</f>
        <v>8.5638557209702041E-3</v>
      </c>
      <c r="Y8" s="214">
        <f t="shared" ref="Y8:Y21" si="6">N8/$N$22</f>
        <v>1.0936899603649101E-2</v>
      </c>
      <c r="Z8" s="214">
        <f t="shared" ref="Z8:Z21" si="7">O8/$O$22</f>
        <v>9.8087222995884085E-3</v>
      </c>
      <c r="AA8" s="219">
        <f t="shared" ref="AA8:AA21" si="8">P8/$P$22</f>
        <v>1.5300497415766052E-2</v>
      </c>
      <c r="AP8" s="3"/>
    </row>
    <row r="9" spans="1:42" ht="20.100000000000001" customHeight="1">
      <c r="A9" s="16" t="s">
        <v>97</v>
      </c>
      <c r="B9" s="17">
        <v>61620.590000000004</v>
      </c>
      <c r="C9" s="26">
        <v>65360.669999999991</v>
      </c>
      <c r="D9" s="26">
        <v>61996.000000000015</v>
      </c>
      <c r="E9" s="26">
        <v>56173.859999999979</v>
      </c>
      <c r="F9" s="26">
        <v>68761.599999999991</v>
      </c>
      <c r="G9" s="26">
        <v>66670.199999999968</v>
      </c>
      <c r="H9" s="26">
        <v>67785.249999999985</v>
      </c>
      <c r="I9" s="26">
        <v>68108.339999999982</v>
      </c>
      <c r="J9" s="26">
        <v>65635.779999999984</v>
      </c>
      <c r="K9" s="26">
        <v>73842.13999999997</v>
      </c>
      <c r="L9" s="26">
        <v>59619.970000000008</v>
      </c>
      <c r="M9" s="26">
        <v>82503.790000000066</v>
      </c>
      <c r="N9" s="26">
        <v>73112.320000000007</v>
      </c>
      <c r="O9" s="26">
        <v>72908.300000000017</v>
      </c>
      <c r="P9" s="39">
        <v>60615.19</v>
      </c>
      <c r="Q9" s="27">
        <f t="shared" si="0"/>
        <v>-0.16861056971565669</v>
      </c>
      <c r="S9" s="1" t="s">
        <v>32</v>
      </c>
      <c r="T9" s="220">
        <f t="shared" si="1"/>
        <v>3.3927130990484583E-2</v>
      </c>
      <c r="U9" s="214">
        <f t="shared" si="2"/>
        <v>3.0850244818886503E-2</v>
      </c>
      <c r="V9" s="214">
        <f t="shared" si="3"/>
        <v>2.5156923516522271E-2</v>
      </c>
      <c r="W9" s="214">
        <f t="shared" si="4"/>
        <v>2.1717593538472826E-2</v>
      </c>
      <c r="X9" s="214">
        <f t="shared" si="5"/>
        <v>2.7770157136526835E-2</v>
      </c>
      <c r="Y9" s="214">
        <f t="shared" si="6"/>
        <v>2.4605157636045941E-2</v>
      </c>
      <c r="Z9" s="214">
        <f t="shared" si="7"/>
        <v>2.520373282105268E-2</v>
      </c>
      <c r="AA9" s="219">
        <f t="shared" si="8"/>
        <v>3.1193790788236652E-2</v>
      </c>
      <c r="AP9" s="3"/>
    </row>
    <row r="10" spans="1:42" ht="20.100000000000001" customHeight="1">
      <c r="A10" s="16" t="s">
        <v>36</v>
      </c>
      <c r="B10" s="17">
        <v>7137.329999999999</v>
      </c>
      <c r="C10" s="26">
        <v>5531.4599999999982</v>
      </c>
      <c r="D10" s="26">
        <v>5985.8700000000008</v>
      </c>
      <c r="E10" s="26">
        <v>7817.2</v>
      </c>
      <c r="F10" s="26">
        <v>5386.9700000000039</v>
      </c>
      <c r="G10" s="26">
        <v>5542.3599999999988</v>
      </c>
      <c r="H10" s="26">
        <v>6237.560000000004</v>
      </c>
      <c r="I10" s="26">
        <v>6208.3600000000015</v>
      </c>
      <c r="J10" s="26">
        <v>6003.3099999999995</v>
      </c>
      <c r="K10" s="26">
        <v>5950.6400000000012</v>
      </c>
      <c r="L10" s="26">
        <v>7226.52</v>
      </c>
      <c r="M10" s="26">
        <v>6608.7299999999977</v>
      </c>
      <c r="N10" s="26">
        <v>9420.1000000000022</v>
      </c>
      <c r="O10" s="26">
        <v>7802.4899999999989</v>
      </c>
      <c r="P10" s="39">
        <v>7104.3199999999988</v>
      </c>
      <c r="Q10" s="27">
        <f t="shared" si="0"/>
        <v>-8.9480409459031685E-2</v>
      </c>
      <c r="S10" s="1" t="s">
        <v>33</v>
      </c>
      <c r="T10" s="220">
        <f t="shared" si="1"/>
        <v>3.9296788594902331E-3</v>
      </c>
      <c r="U10" s="214">
        <f t="shared" si="2"/>
        <v>2.564611518705566E-3</v>
      </c>
      <c r="V10" s="214">
        <f t="shared" si="3"/>
        <v>2.0272949206829351E-3</v>
      </c>
      <c r="W10" s="214">
        <f t="shared" si="4"/>
        <v>2.6323834791873364E-3</v>
      </c>
      <c r="X10" s="214">
        <f t="shared" si="5"/>
        <v>2.2244489686216689E-3</v>
      </c>
      <c r="Y10" s="214">
        <f t="shared" si="6"/>
        <v>3.1702323965005679E-3</v>
      </c>
      <c r="Z10" s="214">
        <f t="shared" si="7"/>
        <v>2.6972494667813576E-3</v>
      </c>
      <c r="AA10" s="219">
        <f t="shared" si="8"/>
        <v>3.6560253588693754E-3</v>
      </c>
      <c r="AP10" s="3"/>
    </row>
    <row r="11" spans="1:42" ht="20.100000000000001" customHeight="1">
      <c r="A11" s="16" t="s">
        <v>144</v>
      </c>
      <c r="B11" s="17">
        <v>1493.8700000000001</v>
      </c>
      <c r="C11" s="26">
        <v>505.83</v>
      </c>
      <c r="D11" s="26">
        <v>160.4</v>
      </c>
      <c r="E11" s="26">
        <v>823.94999999999993</v>
      </c>
      <c r="F11" s="26">
        <v>300.57</v>
      </c>
      <c r="G11" s="26">
        <v>153.29</v>
      </c>
      <c r="H11" s="26">
        <v>156.13</v>
      </c>
      <c r="I11" s="26">
        <v>150.65999999999997</v>
      </c>
      <c r="J11" s="26">
        <v>94.440000000000026</v>
      </c>
      <c r="K11" s="26">
        <v>42.510000000000005</v>
      </c>
      <c r="L11" s="26">
        <v>92.649999999999991</v>
      </c>
      <c r="M11" s="26">
        <v>158.33000000000004</v>
      </c>
      <c r="N11" s="26">
        <v>259.37</v>
      </c>
      <c r="O11" s="26">
        <v>261.47999999999996</v>
      </c>
      <c r="P11" s="39">
        <v>226.41</v>
      </c>
      <c r="Q11" s="27">
        <f t="shared" si="0"/>
        <v>-0.13412115649380438</v>
      </c>
      <c r="S11" s="1" t="s">
        <v>34</v>
      </c>
      <c r="T11" s="220">
        <f t="shared" si="1"/>
        <v>8.2249655793226271E-4</v>
      </c>
      <c r="U11" s="214">
        <f t="shared" si="2"/>
        <v>7.0931751041501508E-5</v>
      </c>
      <c r="V11" s="214">
        <f t="shared" si="3"/>
        <v>1.4482527438768192E-5</v>
      </c>
      <c r="W11" s="214">
        <f t="shared" si="4"/>
        <v>3.3749346759810629E-5</v>
      </c>
      <c r="X11" s="214">
        <f t="shared" si="5"/>
        <v>5.3292690910639272E-5</v>
      </c>
      <c r="Y11" s="214">
        <f t="shared" si="6"/>
        <v>8.7288157947405245E-5</v>
      </c>
      <c r="Z11" s="214">
        <f t="shared" si="7"/>
        <v>9.0391245688746714E-5</v>
      </c>
      <c r="AA11" s="219">
        <f t="shared" si="8"/>
        <v>1.16515120588827E-4</v>
      </c>
      <c r="AP11" s="3"/>
    </row>
    <row r="12" spans="1:42" ht="20.100000000000001" customHeight="1">
      <c r="A12" s="16" t="s">
        <v>171</v>
      </c>
      <c r="B12" s="1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>
        <v>349.07999999999993</v>
      </c>
      <c r="N12" s="26">
        <v>199.85999999999999</v>
      </c>
      <c r="O12" s="26">
        <v>183.57999999999996</v>
      </c>
      <c r="P12" s="39">
        <v>120.43000000000002</v>
      </c>
      <c r="Q12" s="27">
        <f t="shared" si="0"/>
        <v>-0.3439917202309617</v>
      </c>
      <c r="S12" s="1" t="s">
        <v>35</v>
      </c>
      <c r="T12" s="220">
        <f t="shared" si="1"/>
        <v>0</v>
      </c>
      <c r="U12" s="214">
        <f t="shared" si="2"/>
        <v>0</v>
      </c>
      <c r="V12" s="214">
        <f t="shared" si="3"/>
        <v>0</v>
      </c>
      <c r="W12" s="214">
        <f t="shared" si="4"/>
        <v>0</v>
      </c>
      <c r="X12" s="214">
        <f t="shared" si="5"/>
        <v>1.1749771075024284E-4</v>
      </c>
      <c r="Y12" s="214">
        <f t="shared" si="6"/>
        <v>6.7260713449390484E-5</v>
      </c>
      <c r="Z12" s="214">
        <f t="shared" si="7"/>
        <v>6.346192780916368E-5</v>
      </c>
      <c r="AA12" s="219">
        <f t="shared" si="8"/>
        <v>6.1975689998288231E-5</v>
      </c>
      <c r="AP12" s="3"/>
    </row>
    <row r="13" spans="1:42" ht="20.100000000000001" customHeight="1">
      <c r="A13" s="16" t="s">
        <v>33</v>
      </c>
      <c r="B13" s="17">
        <v>90.119999999999976</v>
      </c>
      <c r="C13" s="26">
        <v>265.22000000000003</v>
      </c>
      <c r="D13" s="26">
        <v>3.9899999999999998</v>
      </c>
      <c r="E13" s="26">
        <v>6.2299999999999995</v>
      </c>
      <c r="F13" s="26">
        <v>24.66</v>
      </c>
      <c r="G13" s="26">
        <v>91.570000000000022</v>
      </c>
      <c r="H13" s="26">
        <v>20.440000000000001</v>
      </c>
      <c r="I13" s="26">
        <v>11.06</v>
      </c>
      <c r="J13" s="26">
        <v>452.53000000000009</v>
      </c>
      <c r="K13" s="26">
        <v>32.53</v>
      </c>
      <c r="L13" s="26">
        <v>208.64000000000001</v>
      </c>
      <c r="M13" s="26">
        <v>21.65</v>
      </c>
      <c r="N13" s="26">
        <v>42.940000000000005</v>
      </c>
      <c r="O13" s="26">
        <v>71.78</v>
      </c>
      <c r="P13" s="39">
        <v>166.10999999999999</v>
      </c>
      <c r="Q13" s="27">
        <f t="shared" si="0"/>
        <v>1.3141543605461128</v>
      </c>
      <c r="S13" s="1"/>
      <c r="T13" s="220">
        <f t="shared" si="1"/>
        <v>4.9618366926744283E-5</v>
      </c>
      <c r="U13" s="214">
        <f t="shared" si="2"/>
        <v>4.2372108049254975E-5</v>
      </c>
      <c r="V13" s="214">
        <f t="shared" si="3"/>
        <v>1.1082489239781916E-5</v>
      </c>
      <c r="W13" s="214">
        <f t="shared" si="4"/>
        <v>7.6000687619718181E-5</v>
      </c>
      <c r="X13" s="214">
        <f t="shared" si="5"/>
        <v>7.2872276777322039E-6</v>
      </c>
      <c r="Y13" s="214">
        <f t="shared" si="6"/>
        <v>1.4450990871193976E-5</v>
      </c>
      <c r="Z13" s="214">
        <f t="shared" si="7"/>
        <v>2.4813689825371885E-5</v>
      </c>
      <c r="AA13" s="219">
        <f t="shared" si="8"/>
        <v>8.5483532887284356E-5</v>
      </c>
      <c r="AP13" s="3"/>
    </row>
    <row r="14" spans="1:42" ht="20.100000000000001" customHeight="1">
      <c r="A14" s="16" t="s">
        <v>35</v>
      </c>
      <c r="B14" s="17">
        <v>93.280000000000015</v>
      </c>
      <c r="C14" s="26">
        <v>28.1</v>
      </c>
      <c r="D14" s="26">
        <v>166.55</v>
      </c>
      <c r="E14" s="26">
        <v>83.399999999999991</v>
      </c>
      <c r="F14" s="26">
        <v>77.5</v>
      </c>
      <c r="G14" s="26">
        <v>89.96</v>
      </c>
      <c r="H14" s="26">
        <v>175.73999999999995</v>
      </c>
      <c r="I14" s="26">
        <v>88.649999999999991</v>
      </c>
      <c r="J14" s="26">
        <v>148.94999999999999</v>
      </c>
      <c r="K14" s="26">
        <v>100.54</v>
      </c>
      <c r="L14" s="26">
        <v>304.67999999999995</v>
      </c>
      <c r="M14" s="26">
        <v>183.08999999999997</v>
      </c>
      <c r="N14" s="26">
        <v>246.67000000000002</v>
      </c>
      <c r="O14" s="26">
        <v>177.15999999999997</v>
      </c>
      <c r="P14" s="39">
        <v>1225.1599999999999</v>
      </c>
      <c r="Q14" s="27">
        <f t="shared" si="0"/>
        <v>5.915556559042674</v>
      </c>
      <c r="S14" s="1"/>
      <c r="T14" s="220">
        <f t="shared" si="1"/>
        <v>5.1358203139444175E-5</v>
      </c>
      <c r="U14" s="214">
        <f t="shared" si="2"/>
        <v>4.1627114121557019E-5</v>
      </c>
      <c r="V14" s="214">
        <f t="shared" si="3"/>
        <v>3.425248903066935E-5</v>
      </c>
      <c r="W14" s="214">
        <f t="shared" si="4"/>
        <v>1.1098489984650945E-4</v>
      </c>
      <c r="X14" s="214">
        <f t="shared" si="5"/>
        <v>6.162672127094638E-5</v>
      </c>
      <c r="Y14" s="214">
        <f t="shared" si="6"/>
        <v>8.3014110810373032E-5</v>
      </c>
      <c r="Z14" s="214">
        <f t="shared" si="7"/>
        <v>6.124259249739317E-5</v>
      </c>
      <c r="AA14" s="219">
        <f t="shared" si="8"/>
        <v>6.3049187377150866E-4</v>
      </c>
      <c r="AP14" s="3"/>
    </row>
    <row r="15" spans="1:42" ht="20.100000000000001" customHeight="1">
      <c r="A15" s="16" t="s">
        <v>34</v>
      </c>
      <c r="B15" s="17">
        <v>647.24999999999989</v>
      </c>
      <c r="C15" s="26">
        <v>523.17000000000007</v>
      </c>
      <c r="D15" s="26">
        <v>598.0200000000001</v>
      </c>
      <c r="E15" s="26">
        <v>755.61999999999989</v>
      </c>
      <c r="F15" s="26">
        <v>320.5</v>
      </c>
      <c r="G15" s="26">
        <v>1042.92</v>
      </c>
      <c r="H15" s="26">
        <v>873.63</v>
      </c>
      <c r="I15" s="26">
        <v>552.28</v>
      </c>
      <c r="J15" s="26">
        <v>1152.5499999999997</v>
      </c>
      <c r="K15" s="26">
        <v>580.60000000000014</v>
      </c>
      <c r="L15" s="26">
        <v>201.2</v>
      </c>
      <c r="M15" s="26">
        <v>479.24000000000007</v>
      </c>
      <c r="N15" s="26">
        <v>667.29000000000008</v>
      </c>
      <c r="O15" s="26">
        <v>418.38</v>
      </c>
      <c r="P15" s="39">
        <v>642.5</v>
      </c>
      <c r="Q15" s="27">
        <f t="shared" si="0"/>
        <v>0.53568526220182611</v>
      </c>
      <c r="S15" s="1"/>
      <c r="T15" s="220">
        <f t="shared" si="1"/>
        <v>3.5636360400949005E-4</v>
      </c>
      <c r="U15" s="214">
        <f t="shared" si="2"/>
        <v>4.8258948265511619E-4</v>
      </c>
      <c r="V15" s="214">
        <f t="shared" si="3"/>
        <v>1.9780182147609534E-4</v>
      </c>
      <c r="W15" s="214">
        <f t="shared" si="4"/>
        <v>7.3290540400150001E-5</v>
      </c>
      <c r="X15" s="214">
        <f t="shared" si="5"/>
        <v>1.613085908672694E-4</v>
      </c>
      <c r="Y15" s="214">
        <f t="shared" si="6"/>
        <v>2.2456920583230154E-4</v>
      </c>
      <c r="Z15" s="214">
        <f t="shared" si="7"/>
        <v>1.4463014139229712E-4</v>
      </c>
      <c r="AA15" s="219">
        <f t="shared" si="8"/>
        <v>3.3064336813003555E-4</v>
      </c>
      <c r="AP15" s="3"/>
    </row>
    <row r="16" spans="1:42" ht="20.100000000000001" customHeight="1">
      <c r="A16" s="16" t="s">
        <v>38</v>
      </c>
      <c r="B16" s="17">
        <v>334.64</v>
      </c>
      <c r="C16" s="26">
        <v>24</v>
      </c>
      <c r="D16" s="26">
        <v>592.69000000000005</v>
      </c>
      <c r="E16" s="26">
        <v>240.2</v>
      </c>
      <c r="F16" s="26">
        <v>720.4</v>
      </c>
      <c r="G16" s="26">
        <v>480.36</v>
      </c>
      <c r="H16" s="26">
        <v>0.16999999999999998</v>
      </c>
      <c r="I16" s="26">
        <v>3.8399999999999994</v>
      </c>
      <c r="J16" s="26">
        <v>97.479999999999976</v>
      </c>
      <c r="K16" s="26">
        <v>4.97</v>
      </c>
      <c r="L16" s="26">
        <v>195.98</v>
      </c>
      <c r="M16" s="26">
        <v>209.72</v>
      </c>
      <c r="N16" s="26">
        <v>154.38000000000002</v>
      </c>
      <c r="O16" s="26">
        <v>228.68</v>
      </c>
      <c r="P16" s="39">
        <v>439.39</v>
      </c>
      <c r="Q16" s="27">
        <f t="shared" si="0"/>
        <v>0.92141857617631617</v>
      </c>
      <c r="S16" s="1" t="s">
        <v>36</v>
      </c>
      <c r="T16" s="220">
        <f t="shared" si="1"/>
        <v>1.84246452600596E-4</v>
      </c>
      <c r="U16" s="214">
        <f t="shared" si="2"/>
        <v>2.2227657335961685E-4</v>
      </c>
      <c r="V16" s="214">
        <f t="shared" si="3"/>
        <v>1.6932053956875535E-6</v>
      </c>
      <c r="W16" s="214">
        <f t="shared" si="4"/>
        <v>7.1389066141259438E-5</v>
      </c>
      <c r="X16" s="214">
        <f t="shared" si="5"/>
        <v>7.0590179610808214E-5</v>
      </c>
      <c r="Y16" s="214">
        <f t="shared" si="6"/>
        <v>5.1954913150790081E-5</v>
      </c>
      <c r="Z16" s="214">
        <f t="shared" si="7"/>
        <v>7.9052585528922292E-5</v>
      </c>
      <c r="AA16" s="219">
        <f t="shared" si="8"/>
        <v>2.2611889419868686E-4</v>
      </c>
      <c r="AP16" s="3"/>
    </row>
    <row r="17" spans="1:42" ht="20.100000000000001" customHeight="1">
      <c r="A17" s="16" t="s">
        <v>172</v>
      </c>
      <c r="B17" s="17"/>
      <c r="C17" s="26"/>
      <c r="D17" s="26"/>
      <c r="E17" s="26">
        <v>4.5</v>
      </c>
      <c r="F17" s="26"/>
      <c r="G17" s="26"/>
      <c r="H17" s="26">
        <v>0.54</v>
      </c>
      <c r="I17" s="26">
        <v>7888.67</v>
      </c>
      <c r="J17" s="26">
        <v>1.1299999999999999</v>
      </c>
      <c r="K17" s="26"/>
      <c r="L17" s="26">
        <v>246.4</v>
      </c>
      <c r="M17" s="26"/>
      <c r="N17" s="26">
        <v>0.18</v>
      </c>
      <c r="O17" s="26">
        <v>0.77</v>
      </c>
      <c r="P17" s="39">
        <v>11242.43</v>
      </c>
      <c r="Q17" s="27">
        <f t="shared" si="0"/>
        <v>14599.558441558442</v>
      </c>
      <c r="S17" s="1" t="s">
        <v>37</v>
      </c>
      <c r="T17" s="220">
        <f t="shared" si="1"/>
        <v>0</v>
      </c>
      <c r="U17" s="214">
        <f t="shared" si="2"/>
        <v>0</v>
      </c>
      <c r="V17" s="214">
        <f t="shared" si="3"/>
        <v>0</v>
      </c>
      <c r="W17" s="214">
        <f t="shared" si="4"/>
        <v>8.9755413293225459E-5</v>
      </c>
      <c r="X17" s="214">
        <f t="shared" si="5"/>
        <v>0</v>
      </c>
      <c r="Y17" s="214">
        <f t="shared" si="6"/>
        <v>6.0577046036677117E-8</v>
      </c>
      <c r="Z17" s="214">
        <f t="shared" si="7"/>
        <v>2.6618196106904921E-7</v>
      </c>
      <c r="AA17" s="219">
        <f t="shared" si="8"/>
        <v>5.7855796438383749E-3</v>
      </c>
      <c r="AP17" s="3"/>
    </row>
    <row r="18" spans="1:42" ht="20.100000000000001" customHeight="1">
      <c r="A18" s="16" t="s">
        <v>39</v>
      </c>
      <c r="B18" s="17">
        <v>298.20000000000005</v>
      </c>
      <c r="C18" s="26">
        <v>44.059999999999995</v>
      </c>
      <c r="D18" s="26">
        <v>38.5</v>
      </c>
      <c r="E18" s="26">
        <v>164.70999999999998</v>
      </c>
      <c r="F18" s="26">
        <v>5.09</v>
      </c>
      <c r="G18" s="26">
        <v>38.590000000000003</v>
      </c>
      <c r="H18" s="26">
        <v>24.130000000000003</v>
      </c>
      <c r="I18" s="26">
        <v>43.51</v>
      </c>
      <c r="J18" s="26">
        <v>17.319999999999997</v>
      </c>
      <c r="K18" s="26">
        <v>43.27000000000001</v>
      </c>
      <c r="L18" s="26">
        <v>21.460000000000012</v>
      </c>
      <c r="M18" s="26">
        <v>34.220000000000006</v>
      </c>
      <c r="N18" s="26">
        <v>57.749999999999986</v>
      </c>
      <c r="O18" s="26">
        <v>28.249999999999996</v>
      </c>
      <c r="P18" s="39">
        <v>167.66000000000008</v>
      </c>
      <c r="Q18" s="27">
        <f t="shared" si="0"/>
        <v>4.9348672566371716</v>
      </c>
      <c r="S18" s="1"/>
      <c r="T18" s="220">
        <f t="shared" si="1"/>
        <v>1.6418327804655075E-4</v>
      </c>
      <c r="U18" s="214">
        <f t="shared" si="2"/>
        <v>1.7856717807368672E-5</v>
      </c>
      <c r="V18" s="214">
        <f t="shared" si="3"/>
        <v>1.4741448183380375E-5</v>
      </c>
      <c r="W18" s="214">
        <f t="shared" si="4"/>
        <v>7.8171719532168003E-6</v>
      </c>
      <c r="X18" s="214">
        <f t="shared" si="5"/>
        <v>1.151819543334855E-5</v>
      </c>
      <c r="Y18" s="214">
        <f t="shared" si="6"/>
        <v>1.9435135603433904E-5</v>
      </c>
      <c r="Z18" s="214">
        <f t="shared" si="7"/>
        <v>9.7657667535073225E-6</v>
      </c>
      <c r="AA18" s="219">
        <f t="shared" si="8"/>
        <v>8.6281193931022238E-5</v>
      </c>
      <c r="AP18" s="3"/>
    </row>
    <row r="19" spans="1:42" ht="20.100000000000001" customHeight="1">
      <c r="A19" s="16" t="s">
        <v>147</v>
      </c>
      <c r="B19" s="17">
        <v>122.72</v>
      </c>
      <c r="C19" s="26">
        <v>49.16</v>
      </c>
      <c r="D19" s="26">
        <v>167.95</v>
      </c>
      <c r="E19" s="26">
        <v>108.03</v>
      </c>
      <c r="F19" s="26">
        <v>138.94000000000003</v>
      </c>
      <c r="G19" s="26">
        <v>414.21999999999997</v>
      </c>
      <c r="H19" s="26">
        <v>279.15000000000003</v>
      </c>
      <c r="I19" s="26">
        <v>301.23</v>
      </c>
      <c r="J19" s="26">
        <v>257.10000000000002</v>
      </c>
      <c r="K19" s="26">
        <v>262.55</v>
      </c>
      <c r="L19" s="26">
        <v>30.919999999999998</v>
      </c>
      <c r="M19" s="26">
        <v>99.8</v>
      </c>
      <c r="N19" s="26">
        <v>253.7</v>
      </c>
      <c r="O19" s="26">
        <v>550.12</v>
      </c>
      <c r="P19" s="39">
        <v>905.87999999999988</v>
      </c>
      <c r="Q19" s="27">
        <f t="shared" si="0"/>
        <v>0.64669526648731168</v>
      </c>
      <c r="S19" s="1" t="s">
        <v>38</v>
      </c>
      <c r="T19" s="220">
        <f t="shared" si="1"/>
        <v>6.7567310133711273E-5</v>
      </c>
      <c r="U19" s="214">
        <f t="shared" si="2"/>
        <v>1.9167166753480825E-4</v>
      </c>
      <c r="V19" s="214">
        <f t="shared" si="3"/>
        <v>8.9446896707800241E-5</v>
      </c>
      <c r="W19" s="214">
        <f t="shared" si="4"/>
        <v>1.1263138713581701E-5</v>
      </c>
      <c r="X19" s="214">
        <f t="shared" si="5"/>
        <v>3.3591931743079634E-5</v>
      </c>
      <c r="Y19" s="214">
        <f t="shared" si="6"/>
        <v>8.5379980997249915E-5</v>
      </c>
      <c r="Z19" s="214">
        <f t="shared" si="7"/>
        <v>1.9017145509520172E-4</v>
      </c>
      <c r="AA19" s="219">
        <f t="shared" si="8"/>
        <v>4.6618399116208026E-4</v>
      </c>
      <c r="AP19" s="3"/>
    </row>
    <row r="20" spans="1:42" ht="20.100000000000001" customHeight="1">
      <c r="A20" s="16" t="s">
        <v>146</v>
      </c>
      <c r="B20" s="17">
        <v>197.9</v>
      </c>
      <c r="C20" s="26">
        <v>674.36</v>
      </c>
      <c r="D20" s="26">
        <v>588.6</v>
      </c>
      <c r="E20" s="26">
        <v>603</v>
      </c>
      <c r="F20" s="26">
        <v>495.65000000000003</v>
      </c>
      <c r="G20" s="26">
        <v>450.86</v>
      </c>
      <c r="H20" s="26">
        <v>383.08</v>
      </c>
      <c r="I20" s="26">
        <v>285.05</v>
      </c>
      <c r="J20" s="26">
        <v>399.81999999999994</v>
      </c>
      <c r="K20" s="26">
        <v>449.51999999999992</v>
      </c>
      <c r="L20" s="26">
        <v>184.49</v>
      </c>
      <c r="M20" s="26">
        <v>315.28000000000003</v>
      </c>
      <c r="N20" s="26">
        <v>488.40999999999991</v>
      </c>
      <c r="O20" s="26">
        <v>353.45</v>
      </c>
      <c r="P20" s="39">
        <v>258.86</v>
      </c>
      <c r="Q20" s="27">
        <f t="shared" si="0"/>
        <v>-0.2676191823454519</v>
      </c>
      <c r="S20" s="1" t="s">
        <v>39</v>
      </c>
      <c r="T20" s="220">
        <f t="shared" si="1"/>
        <v>1.08959995725729E-4</v>
      </c>
      <c r="U20" s="214">
        <f t="shared" si="2"/>
        <v>2.0862606350428192E-4</v>
      </c>
      <c r="V20" s="214">
        <f t="shared" si="3"/>
        <v>1.5314480673429958E-4</v>
      </c>
      <c r="W20" s="214">
        <f t="shared" si="4"/>
        <v>6.7203637169103761E-5</v>
      </c>
      <c r="X20" s="214">
        <f t="shared" si="5"/>
        <v>1.0612088416791731E-4</v>
      </c>
      <c r="Y20" s="214">
        <f t="shared" si="6"/>
        <v>1.6436908363763036E-4</v>
      </c>
      <c r="Z20" s="214">
        <f t="shared" si="7"/>
        <v>1.221844339478642E-4</v>
      </c>
      <c r="AA20" s="219">
        <f t="shared" si="8"/>
        <v>1.3321454050449963E-4</v>
      </c>
      <c r="AP20" s="3"/>
    </row>
    <row r="21" spans="1:42" ht="20.100000000000001" customHeight="1" thickBot="1">
      <c r="A21" s="16" t="s">
        <v>58</v>
      </c>
      <c r="B21" s="17">
        <f t="shared" ref="B21:P21" si="9">B22-SUM(B7:B20)</f>
        <v>2256.9499999997206</v>
      </c>
      <c r="C21" s="26">
        <f t="shared" si="9"/>
        <v>2443.4199999999255</v>
      </c>
      <c r="D21" s="26">
        <f t="shared" si="9"/>
        <v>3468.2199999997392</v>
      </c>
      <c r="E21" s="26">
        <f t="shared" si="9"/>
        <v>3425.440000000177</v>
      </c>
      <c r="F21" s="26">
        <f t="shared" si="9"/>
        <v>24976.189999999013</v>
      </c>
      <c r="G21" s="26">
        <f t="shared" si="9"/>
        <v>5086.7900000005029</v>
      </c>
      <c r="H21" s="26">
        <f t="shared" si="9"/>
        <v>2588.6100000003353</v>
      </c>
      <c r="I21" s="26">
        <f t="shared" si="9"/>
        <v>5144.7799999997951</v>
      </c>
      <c r="J21" s="26">
        <f t="shared" si="9"/>
        <v>6961.8800000008196</v>
      </c>
      <c r="K21" s="26">
        <f t="shared" si="9"/>
        <v>68174.429999999702</v>
      </c>
      <c r="L21" s="26">
        <f t="shared" si="9"/>
        <v>1552.4000000003725</v>
      </c>
      <c r="M21" s="26">
        <f t="shared" si="9"/>
        <v>28087.399999998976</v>
      </c>
      <c r="N21" s="26">
        <f t="shared" si="9"/>
        <v>1950.3199999984354</v>
      </c>
      <c r="O21" s="26">
        <f t="shared" si="9"/>
        <v>1621.6499999989755</v>
      </c>
      <c r="P21" s="39">
        <f t="shared" si="9"/>
        <v>1630.8400000005495</v>
      </c>
      <c r="Q21" s="31">
        <f t="shared" si="0"/>
        <v>5.6670674939596957E-3</v>
      </c>
      <c r="S21" s="1" t="s">
        <v>42</v>
      </c>
      <c r="T21" s="220">
        <f t="shared" si="1"/>
        <v>1.2426339684343285E-3</v>
      </c>
      <c r="U21" s="214">
        <f t="shared" si="2"/>
        <v>2.3538060009161404E-3</v>
      </c>
      <c r="V21" s="214">
        <f t="shared" si="3"/>
        <v>2.3226018656724936E-2</v>
      </c>
      <c r="W21" s="214">
        <f t="shared" si="4"/>
        <v>5.654882451154085E-4</v>
      </c>
      <c r="X21" s="214">
        <f t="shared" si="5"/>
        <v>9.4540082529112265E-3</v>
      </c>
      <c r="Y21" s="214">
        <f t="shared" si="6"/>
        <v>6.5635902458976297E-4</v>
      </c>
      <c r="Z21" s="214">
        <f t="shared" si="7"/>
        <v>5.6058958073681932E-4</v>
      </c>
      <c r="AA21" s="219">
        <f t="shared" si="8"/>
        <v>8.3926292681925114E-4</v>
      </c>
      <c r="AP21" s="3"/>
    </row>
    <row r="22" spans="1:42" s="2" customFormat="1" ht="26.25" customHeight="1" thickBot="1">
      <c r="A22" s="254" t="s">
        <v>43</v>
      </c>
      <c r="B22" s="232">
        <v>1816262.9199999995</v>
      </c>
      <c r="C22" s="233">
        <v>1636088.4300000002</v>
      </c>
      <c r="D22" s="233">
        <v>1296144.5699999998</v>
      </c>
      <c r="E22" s="233">
        <v>1599529.9400000002</v>
      </c>
      <c r="F22" s="233">
        <v>2330198.4199999995</v>
      </c>
      <c r="G22" s="233">
        <v>2161091.44</v>
      </c>
      <c r="H22" s="233">
        <v>1804450.2999999996</v>
      </c>
      <c r="I22" s="233">
        <v>2155820.8899999987</v>
      </c>
      <c r="J22" s="233">
        <v>2021029.9900000012</v>
      </c>
      <c r="K22" s="233">
        <v>2935261.14</v>
      </c>
      <c r="L22" s="233">
        <v>2745238.3200000008</v>
      </c>
      <c r="M22" s="233">
        <v>2970951.4999999986</v>
      </c>
      <c r="N22" s="233">
        <v>2971422.5399999991</v>
      </c>
      <c r="O22" s="233">
        <v>2892758.0099999993</v>
      </c>
      <c r="P22" s="235">
        <v>1943181.27</v>
      </c>
      <c r="Q22" s="234">
        <f t="shared" si="0"/>
        <v>-0.32825999849188892</v>
      </c>
      <c r="S22" s="4" t="s">
        <v>43</v>
      </c>
      <c r="T22" s="255">
        <f t="shared" ref="T22:AA22" si="10">SUM(T7:T21)</f>
        <v>1</v>
      </c>
      <c r="U22" s="256">
        <f t="shared" si="10"/>
        <v>1.0000000000000002</v>
      </c>
      <c r="V22" s="256">
        <f t="shared" si="10"/>
        <v>0.99999999999999989</v>
      </c>
      <c r="W22" s="256">
        <f t="shared" si="10"/>
        <v>0.99999999999999967</v>
      </c>
      <c r="X22" s="256">
        <f t="shared" si="10"/>
        <v>1</v>
      </c>
      <c r="Y22" s="256">
        <f t="shared" si="10"/>
        <v>0.99999999999999989</v>
      </c>
      <c r="Z22" s="256">
        <f t="shared" si="10"/>
        <v>0.99999999999999989</v>
      </c>
      <c r="AA22" s="257">
        <f t="shared" si="10"/>
        <v>1.0000000000000004</v>
      </c>
      <c r="AP22" s="33"/>
    </row>
    <row r="24" spans="1:42" ht="15.75" thickBot="1"/>
    <row r="25" spans="1:42" ht="15" customHeight="1">
      <c r="A25" s="540" t="s">
        <v>20</v>
      </c>
      <c r="B25" s="528">
        <v>1000</v>
      </c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  <c r="N25" s="505"/>
      <c r="O25" s="505"/>
      <c r="P25" s="506"/>
      <c r="Q25" s="518" t="s">
        <v>165</v>
      </c>
      <c r="T25" s="534" t="s">
        <v>110</v>
      </c>
      <c r="U25" s="535"/>
      <c r="V25" s="535"/>
      <c r="W25" s="535"/>
      <c r="X25" s="535"/>
      <c r="Y25" s="535"/>
      <c r="Z25" s="535"/>
      <c r="AA25" s="536"/>
    </row>
    <row r="26" spans="1:42" ht="15" customHeight="1">
      <c r="A26" s="541"/>
      <c r="B26" s="527" t="str">
        <f>B5</f>
        <v>jan - dez</v>
      </c>
      <c r="C26" s="509"/>
      <c r="D26" s="509"/>
      <c r="E26" s="509"/>
      <c r="F26" s="509"/>
      <c r="G26" s="509"/>
      <c r="H26" s="509"/>
      <c r="I26" s="509"/>
      <c r="J26" s="509"/>
      <c r="K26" s="509"/>
      <c r="L26" s="509"/>
      <c r="M26" s="509"/>
      <c r="N26" s="509"/>
      <c r="O26" s="509"/>
      <c r="P26" s="510"/>
      <c r="Q26" s="519"/>
      <c r="T26" s="537"/>
      <c r="U26" s="538"/>
      <c r="V26" s="538"/>
      <c r="W26" s="538"/>
      <c r="X26" s="538"/>
      <c r="Y26" s="538"/>
      <c r="Z26" s="538"/>
      <c r="AA26" s="539"/>
    </row>
    <row r="27" spans="1:42" ht="21" customHeight="1" thickBot="1">
      <c r="A27" s="541"/>
      <c r="B27" s="176">
        <v>2010</v>
      </c>
      <c r="C27" s="62">
        <v>2011</v>
      </c>
      <c r="D27" s="62">
        <v>2012</v>
      </c>
      <c r="E27" s="59">
        <v>2013</v>
      </c>
      <c r="F27" s="59">
        <v>2014</v>
      </c>
      <c r="G27" s="59">
        <v>2015</v>
      </c>
      <c r="H27" s="59">
        <v>2016</v>
      </c>
      <c r="I27" s="59">
        <v>2017</v>
      </c>
      <c r="J27" s="59">
        <v>2018</v>
      </c>
      <c r="K27" s="59">
        <v>2019</v>
      </c>
      <c r="L27" s="59">
        <v>2020</v>
      </c>
      <c r="M27" s="59">
        <v>2021</v>
      </c>
      <c r="N27" s="59">
        <v>2022</v>
      </c>
      <c r="O27" s="59">
        <v>2023</v>
      </c>
      <c r="P27" s="109">
        <v>2024</v>
      </c>
      <c r="Q27" s="520"/>
      <c r="T27" s="65">
        <v>2010</v>
      </c>
      <c r="U27" s="59">
        <v>2015</v>
      </c>
      <c r="V27" s="59">
        <v>2019</v>
      </c>
      <c r="W27" s="109">
        <v>2020</v>
      </c>
      <c r="X27" s="109">
        <v>2021</v>
      </c>
      <c r="Y27" s="109">
        <v>2022</v>
      </c>
      <c r="Z27" s="109">
        <v>2023</v>
      </c>
      <c r="AA27" s="177">
        <v>2024</v>
      </c>
    </row>
    <row r="28" spans="1:42" ht="20.100000000000001" customHeight="1">
      <c r="A28" s="16" t="s">
        <v>40</v>
      </c>
      <c r="B28" s="25">
        <v>62545.015000000007</v>
      </c>
      <c r="C28" s="26">
        <v>55430.065999999999</v>
      </c>
      <c r="D28" s="26">
        <v>57992.665999999997</v>
      </c>
      <c r="E28" s="26">
        <v>94253.487999999983</v>
      </c>
      <c r="F28" s="26">
        <v>91687.438000000009</v>
      </c>
      <c r="G28" s="26">
        <v>83355.239999999991</v>
      </c>
      <c r="H28" s="26">
        <v>77339.406000000003</v>
      </c>
      <c r="I28" s="26">
        <v>100780.36299999998</v>
      </c>
      <c r="J28" s="26">
        <v>120884.79799999998</v>
      </c>
      <c r="K28" s="26">
        <v>128127.27000000002</v>
      </c>
      <c r="L28" s="26">
        <v>129799.041</v>
      </c>
      <c r="M28" s="26">
        <v>123983.694</v>
      </c>
      <c r="N28" s="26">
        <v>144571.22899999999</v>
      </c>
      <c r="O28" s="26">
        <v>135415.64599999998</v>
      </c>
      <c r="P28" s="66">
        <v>99242.284999999989</v>
      </c>
      <c r="Q28" s="24">
        <f t="shared" ref="Q28:Q41" si="11">(P28-O28)/O28</f>
        <v>-0.26712837156202757</v>
      </c>
      <c r="T28" s="220">
        <f t="shared" ref="T28:T42" si="12">B28/$B$43</f>
        <v>0.69887879397539709</v>
      </c>
      <c r="U28" s="214">
        <f t="shared" ref="U28:U42" si="13">G28/$G$43</f>
        <v>0.71393349293775765</v>
      </c>
      <c r="V28" s="214">
        <f>K28/$K$43</f>
        <v>0.75721605397483416</v>
      </c>
      <c r="W28" s="214">
        <f>L28/$L$43</f>
        <v>0.78072397863391674</v>
      </c>
      <c r="X28" s="214">
        <f>M28/$M$43</f>
        <v>0.71722412752223696</v>
      </c>
      <c r="Y28" s="214">
        <f>N28/$N$43</f>
        <v>0.70404520129485382</v>
      </c>
      <c r="Z28" s="214">
        <f>O28/$O$43</f>
        <v>0.68536570985872591</v>
      </c>
      <c r="AA28" s="219">
        <f>P28/$P$43</f>
        <v>0.64618428371196779</v>
      </c>
    </row>
    <row r="29" spans="1:42" ht="20.100000000000001" customHeight="1">
      <c r="A29" s="16" t="s">
        <v>30</v>
      </c>
      <c r="B29" s="25">
        <v>11421.274999999998</v>
      </c>
      <c r="C29" s="26">
        <v>12380.123999999996</v>
      </c>
      <c r="D29" s="26">
        <v>13718.669</v>
      </c>
      <c r="E29" s="26">
        <v>13218.898999999996</v>
      </c>
      <c r="F29" s="26">
        <v>15551.000000000002</v>
      </c>
      <c r="G29" s="26">
        <v>17081.727999999992</v>
      </c>
      <c r="H29" s="26">
        <v>16301.927999999994</v>
      </c>
      <c r="I29" s="26">
        <v>17667.994999999995</v>
      </c>
      <c r="J29" s="26">
        <v>19052.70800000001</v>
      </c>
      <c r="K29" s="26">
        <v>20219.252000000004</v>
      </c>
      <c r="L29" s="26">
        <v>20459.313999999995</v>
      </c>
      <c r="M29" s="26">
        <v>25897.490999999995</v>
      </c>
      <c r="N29" s="26">
        <v>35187.841</v>
      </c>
      <c r="O29" s="26">
        <v>36152.387000000017</v>
      </c>
      <c r="P29" s="66">
        <v>30771.776000000002</v>
      </c>
      <c r="Q29" s="27">
        <f t="shared" si="11"/>
        <v>-0.14883141741097242</v>
      </c>
      <c r="T29" s="220">
        <f t="shared" si="12"/>
        <v>0.12762147227339143</v>
      </c>
      <c r="U29" s="214">
        <f t="shared" si="13"/>
        <v>0.14630415240184891</v>
      </c>
      <c r="V29" s="214">
        <f t="shared" ref="V29:V42" si="14">K29/$K$43</f>
        <v>0.11949323679309466</v>
      </c>
      <c r="W29" s="214">
        <f t="shared" ref="W29:W42" si="15">L29/$L$43</f>
        <v>0.12306005424339453</v>
      </c>
      <c r="X29" s="214">
        <f t="shared" ref="X29:X42" si="16">M29/$M$43</f>
        <v>0.14981248572485653</v>
      </c>
      <c r="Y29" s="214">
        <f t="shared" ref="Y29:Y41" si="17">N29/$N$43</f>
        <v>0.17136072489206211</v>
      </c>
      <c r="Z29" s="214">
        <f t="shared" ref="Z29:Z42" si="18">O29/$O$43</f>
        <v>0.18297447238365935</v>
      </c>
      <c r="AA29" s="219">
        <f t="shared" ref="AA29:AA42" si="19">P29/$P$43</f>
        <v>0.20036054221348412</v>
      </c>
    </row>
    <row r="30" spans="1:42" ht="20.100000000000001" customHeight="1">
      <c r="A30" s="16" t="s">
        <v>97</v>
      </c>
      <c r="B30" s="25">
        <v>11255.161</v>
      </c>
      <c r="C30" s="26">
        <v>9991.6630000000005</v>
      </c>
      <c r="D30" s="26">
        <v>9375.9429999999975</v>
      </c>
      <c r="E30" s="26">
        <v>9476.8809999999994</v>
      </c>
      <c r="F30" s="26">
        <v>11836.087999999996</v>
      </c>
      <c r="G30" s="26">
        <v>10829.831999999999</v>
      </c>
      <c r="H30" s="26">
        <v>11041.944</v>
      </c>
      <c r="I30" s="26">
        <v>11651.916999999999</v>
      </c>
      <c r="J30" s="26">
        <v>11405.254000000006</v>
      </c>
      <c r="K30" s="26">
        <v>12781.681</v>
      </c>
      <c r="L30" s="26">
        <v>10070.409999999996</v>
      </c>
      <c r="M30" s="26">
        <v>14554.400000000001</v>
      </c>
      <c r="N30" s="26">
        <v>15936.790000000003</v>
      </c>
      <c r="O30" s="26">
        <v>16862.290000000005</v>
      </c>
      <c r="P30" s="66">
        <v>13941.843999999997</v>
      </c>
      <c r="Q30" s="27">
        <f t="shared" si="11"/>
        <v>-0.17319391375667281</v>
      </c>
      <c r="T30" s="220">
        <f t="shared" si="12"/>
        <v>0.12576531232231575</v>
      </c>
      <c r="U30" s="214">
        <f t="shared" si="13"/>
        <v>9.2756973499075773E-2</v>
      </c>
      <c r="V30" s="214">
        <f t="shared" si="14"/>
        <v>7.553812744145029E-2</v>
      </c>
      <c r="W30" s="214">
        <f t="shared" si="15"/>
        <v>6.0572177583922047E-2</v>
      </c>
      <c r="X30" s="214">
        <f t="shared" si="16"/>
        <v>8.4194675161151811E-2</v>
      </c>
      <c r="Y30" s="214">
        <f t="shared" si="17"/>
        <v>7.761032814865132E-2</v>
      </c>
      <c r="Z30" s="214">
        <f t="shared" si="18"/>
        <v>8.5343427418229797E-2</v>
      </c>
      <c r="AA30" s="219">
        <f t="shared" si="19"/>
        <v>9.0777842114014143E-2</v>
      </c>
    </row>
    <row r="31" spans="1:42" ht="20.100000000000001" customHeight="1">
      <c r="A31" s="16" t="s">
        <v>36</v>
      </c>
      <c r="B31" s="25">
        <v>1869.7990000000002</v>
      </c>
      <c r="C31" s="26">
        <v>1330.8960000000002</v>
      </c>
      <c r="D31" s="26">
        <v>1598.5659999999996</v>
      </c>
      <c r="E31" s="26">
        <v>2477.835</v>
      </c>
      <c r="F31" s="26">
        <v>1802.1679999999994</v>
      </c>
      <c r="G31" s="26">
        <v>2049.5519999999988</v>
      </c>
      <c r="H31" s="26">
        <v>2047.0899999999997</v>
      </c>
      <c r="I31" s="26">
        <v>2668.9790000000007</v>
      </c>
      <c r="J31" s="26">
        <v>2403.0170000000003</v>
      </c>
      <c r="K31" s="26">
        <v>1953.05</v>
      </c>
      <c r="L31" s="26">
        <v>2482.779</v>
      </c>
      <c r="M31" s="26">
        <v>3120.3889999999997</v>
      </c>
      <c r="N31" s="26">
        <v>4210.7740000000003</v>
      </c>
      <c r="O31" s="26">
        <v>3489.4679999999989</v>
      </c>
      <c r="P31" s="66">
        <v>2960.92</v>
      </c>
      <c r="Q31" s="27">
        <f t="shared" si="11"/>
        <v>-0.15146950767280257</v>
      </c>
      <c r="T31" s="220">
        <f t="shared" si="12"/>
        <v>2.0893157833544423E-2</v>
      </c>
      <c r="U31" s="214">
        <f t="shared" si="13"/>
        <v>1.7554311142497656E-2</v>
      </c>
      <c r="V31" s="214">
        <f t="shared" si="14"/>
        <v>1.1542279908215868E-2</v>
      </c>
      <c r="W31" s="214">
        <f t="shared" si="15"/>
        <v>1.4933585672244969E-2</v>
      </c>
      <c r="X31" s="214">
        <f t="shared" si="16"/>
        <v>1.8050908194871054E-2</v>
      </c>
      <c r="Y31" s="214">
        <f t="shared" si="17"/>
        <v>2.0505983444583827E-2</v>
      </c>
      <c r="Z31" s="214">
        <f t="shared" si="18"/>
        <v>1.7660896532216877E-2</v>
      </c>
      <c r="AA31" s="219">
        <f t="shared" si="19"/>
        <v>1.9279080175637228E-2</v>
      </c>
    </row>
    <row r="32" spans="1:42" ht="20.100000000000001" customHeight="1">
      <c r="A32" s="16" t="s">
        <v>144</v>
      </c>
      <c r="B32" s="25">
        <v>532.88400000000001</v>
      </c>
      <c r="C32" s="26">
        <v>236.72800000000001</v>
      </c>
      <c r="D32" s="26">
        <v>433.74400000000003</v>
      </c>
      <c r="E32" s="26">
        <v>200.88400000000001</v>
      </c>
      <c r="F32" s="26">
        <v>293.50400000000002</v>
      </c>
      <c r="G32" s="26">
        <v>170.346</v>
      </c>
      <c r="H32" s="26">
        <v>251.52500000000001</v>
      </c>
      <c r="I32" s="26">
        <v>411.81699999999995</v>
      </c>
      <c r="J32" s="26">
        <v>252.40099999999998</v>
      </c>
      <c r="K32" s="26">
        <v>424.61400000000003</v>
      </c>
      <c r="L32" s="26">
        <v>313.25799999999998</v>
      </c>
      <c r="M32" s="26">
        <v>426.38199999999995</v>
      </c>
      <c r="N32" s="26">
        <v>754.42499999999995</v>
      </c>
      <c r="O32" s="26">
        <v>1118.4609999999998</v>
      </c>
      <c r="P32" s="66">
        <v>1060.2049999999997</v>
      </c>
      <c r="Q32" s="27">
        <f t="shared" si="11"/>
        <v>-5.208585726279244E-2</v>
      </c>
      <c r="T32" s="220">
        <f t="shared" si="12"/>
        <v>5.9544526010391948E-3</v>
      </c>
      <c r="U32" s="214">
        <f t="shared" si="13"/>
        <v>1.4590050342123096E-3</v>
      </c>
      <c r="V32" s="214">
        <f t="shared" si="14"/>
        <v>2.5094153457142277E-3</v>
      </c>
      <c r="W32" s="214">
        <f t="shared" si="15"/>
        <v>1.8842052315232705E-3</v>
      </c>
      <c r="X32" s="214">
        <f t="shared" si="16"/>
        <v>2.4665457857803979E-3</v>
      </c>
      <c r="Y32" s="214">
        <f t="shared" si="17"/>
        <v>3.6739626871877119E-3</v>
      </c>
      <c r="Z32" s="214">
        <f t="shared" si="18"/>
        <v>5.6607551627697473E-3</v>
      </c>
      <c r="AA32" s="219">
        <f t="shared" si="19"/>
        <v>6.9031845499410525E-3</v>
      </c>
    </row>
    <row r="33" spans="1:27" ht="20.100000000000001" customHeight="1">
      <c r="A33" s="16" t="s">
        <v>171</v>
      </c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>
        <v>573.09399999999982</v>
      </c>
      <c r="N33" s="26">
        <v>761.77599999999973</v>
      </c>
      <c r="O33" s="26">
        <v>895.4380000000001</v>
      </c>
      <c r="P33" s="66">
        <v>803.58699999999988</v>
      </c>
      <c r="Q33" s="27">
        <f t="shared" si="11"/>
        <v>-0.10257661613646084</v>
      </c>
      <c r="T33" s="220">
        <f t="shared" si="12"/>
        <v>0</v>
      </c>
      <c r="U33" s="214">
        <f t="shared" si="13"/>
        <v>0</v>
      </c>
      <c r="V33" s="214">
        <f t="shared" si="14"/>
        <v>0</v>
      </c>
      <c r="W33" s="214">
        <f t="shared" si="15"/>
        <v>0</v>
      </c>
      <c r="X33" s="214">
        <f t="shared" si="16"/>
        <v>3.3152492144509645E-3</v>
      </c>
      <c r="Y33" s="214">
        <f t="shared" si="17"/>
        <v>3.7097612088611933E-3</v>
      </c>
      <c r="Z33" s="214">
        <f t="shared" si="18"/>
        <v>4.5319910854649545E-3</v>
      </c>
      <c r="AA33" s="219">
        <f t="shared" si="19"/>
        <v>5.2322988129026755E-3</v>
      </c>
    </row>
    <row r="34" spans="1:27" ht="20.100000000000001" customHeight="1">
      <c r="A34" s="16" t="s">
        <v>33</v>
      </c>
      <c r="B34" s="25">
        <v>19.398000000000007</v>
      </c>
      <c r="C34" s="26">
        <v>274.38</v>
      </c>
      <c r="D34" s="26">
        <v>18.885999999999999</v>
      </c>
      <c r="E34" s="26">
        <v>13.364000000000001</v>
      </c>
      <c r="F34" s="26">
        <v>76.307999999999993</v>
      </c>
      <c r="G34" s="26">
        <v>52.935999999999993</v>
      </c>
      <c r="H34" s="26">
        <v>147.68600000000001</v>
      </c>
      <c r="I34" s="26">
        <v>98.283000000000001</v>
      </c>
      <c r="J34" s="26">
        <v>237.089</v>
      </c>
      <c r="K34" s="26">
        <v>303.74400000000003</v>
      </c>
      <c r="L34" s="26">
        <v>147.42599999999999</v>
      </c>
      <c r="M34" s="26">
        <v>100.20700000000001</v>
      </c>
      <c r="N34" s="26">
        <v>156.64899999999997</v>
      </c>
      <c r="O34" s="26">
        <v>283.642</v>
      </c>
      <c r="P34" s="66">
        <v>706.15099999999995</v>
      </c>
      <c r="Q34" s="27">
        <f t="shared" si="11"/>
        <v>1.4895854633657919</v>
      </c>
      <c r="T34" s="220">
        <f t="shared" si="12"/>
        <v>2.1675349898844467E-4</v>
      </c>
      <c r="U34" s="214">
        <f t="shared" si="13"/>
        <v>4.533942123153042E-4</v>
      </c>
      <c r="V34" s="214">
        <f t="shared" si="14"/>
        <v>1.7950888448534962E-3</v>
      </c>
      <c r="W34" s="214">
        <f t="shared" si="15"/>
        <v>8.8674779403095743E-4</v>
      </c>
      <c r="X34" s="214">
        <f t="shared" si="16"/>
        <v>5.7968008395217524E-4</v>
      </c>
      <c r="Y34" s="214">
        <f t="shared" si="17"/>
        <v>7.6286255225538368E-4</v>
      </c>
      <c r="Z34" s="214">
        <f t="shared" si="18"/>
        <v>1.4355689790509789E-3</v>
      </c>
      <c r="AA34" s="219">
        <f t="shared" si="19"/>
        <v>4.5978755741818093E-3</v>
      </c>
    </row>
    <row r="35" spans="1:27" ht="20.100000000000001" customHeight="1">
      <c r="A35" s="16" t="s">
        <v>35</v>
      </c>
      <c r="B35" s="25">
        <v>181.95500000000001</v>
      </c>
      <c r="C35" s="26">
        <v>80.819000000000003</v>
      </c>
      <c r="D35" s="26">
        <v>149.81700000000001</v>
      </c>
      <c r="E35" s="26">
        <v>205.709</v>
      </c>
      <c r="F35" s="26">
        <v>236.68500000000003</v>
      </c>
      <c r="G35" s="26">
        <v>271.51900000000001</v>
      </c>
      <c r="H35" s="26">
        <v>297.44800000000004</v>
      </c>
      <c r="I35" s="26">
        <v>318.89800000000002</v>
      </c>
      <c r="J35" s="26">
        <v>348.94599999999997</v>
      </c>
      <c r="K35" s="26">
        <v>104.69399999999999</v>
      </c>
      <c r="L35" s="26">
        <v>768.62199999999996</v>
      </c>
      <c r="M35" s="26">
        <v>339.71500000000003</v>
      </c>
      <c r="N35" s="26">
        <v>504.78500000000008</v>
      </c>
      <c r="O35" s="26">
        <v>619.05700000000024</v>
      </c>
      <c r="P35" s="66">
        <v>654.76099999999997</v>
      </c>
      <c r="Q35" s="27">
        <f t="shared" si="11"/>
        <v>5.7674818312368183E-2</v>
      </c>
      <c r="T35" s="220">
        <f t="shared" si="12"/>
        <v>2.0331674867740198E-3</v>
      </c>
      <c r="U35" s="214">
        <f t="shared" si="13"/>
        <v>2.3255467570960989E-3</v>
      </c>
      <c r="V35" s="214">
        <f t="shared" si="14"/>
        <v>6.1872837495750334E-4</v>
      </c>
      <c r="W35" s="214">
        <f t="shared" si="15"/>
        <v>4.6231591642156922E-3</v>
      </c>
      <c r="X35" s="214">
        <f t="shared" si="16"/>
        <v>1.9651922492422008E-3</v>
      </c>
      <c r="Y35" s="214">
        <f t="shared" si="17"/>
        <v>2.4582446963608705E-3</v>
      </c>
      <c r="Z35" s="214">
        <f t="shared" si="18"/>
        <v>3.1331714818833675E-3</v>
      </c>
      <c r="AA35" s="219">
        <f t="shared" si="19"/>
        <v>4.263266084487391E-3</v>
      </c>
    </row>
    <row r="36" spans="1:27" ht="20.100000000000001" customHeight="1">
      <c r="A36" s="16" t="s">
        <v>34</v>
      </c>
      <c r="B36" s="25">
        <v>425.41500000000008</v>
      </c>
      <c r="C36" s="26">
        <v>233.76599999999999</v>
      </c>
      <c r="D36" s="26">
        <v>643.94700000000012</v>
      </c>
      <c r="E36" s="26">
        <v>693.19799999999998</v>
      </c>
      <c r="F36" s="26">
        <v>813.38100000000009</v>
      </c>
      <c r="G36" s="26">
        <v>1005.8990000000001</v>
      </c>
      <c r="H36" s="26">
        <v>879.67700000000002</v>
      </c>
      <c r="I36" s="26">
        <v>1048.8109999999999</v>
      </c>
      <c r="J36" s="26">
        <v>594.51600000000008</v>
      </c>
      <c r="K36" s="26">
        <v>686.27500000000009</v>
      </c>
      <c r="L36" s="26">
        <v>318.55200000000002</v>
      </c>
      <c r="M36" s="26">
        <v>865.57500000000005</v>
      </c>
      <c r="N36" s="26">
        <v>987.49800000000016</v>
      </c>
      <c r="O36" s="26">
        <v>843.6020000000002</v>
      </c>
      <c r="P36" s="66">
        <v>588.2399999999999</v>
      </c>
      <c r="Q36" s="27">
        <f t="shared" si="11"/>
        <v>-0.30270435584552935</v>
      </c>
      <c r="T36" s="220">
        <f t="shared" si="12"/>
        <v>4.7535926266712636E-3</v>
      </c>
      <c r="U36" s="214">
        <f t="shared" si="13"/>
        <v>8.6154750032823076E-3</v>
      </c>
      <c r="V36" s="214">
        <f t="shared" si="14"/>
        <v>4.0557989524133255E-3</v>
      </c>
      <c r="W36" s="214">
        <f t="shared" si="15"/>
        <v>1.9160479378410159E-3</v>
      </c>
      <c r="X36" s="214">
        <f t="shared" si="16"/>
        <v>5.0072009806391175E-3</v>
      </c>
      <c r="Y36" s="214">
        <f t="shared" si="17"/>
        <v>4.8090012998939485E-3</v>
      </c>
      <c r="Z36" s="214">
        <f t="shared" si="18"/>
        <v>4.2696387060638559E-3</v>
      </c>
      <c r="AA36" s="219">
        <f t="shared" si="19"/>
        <v>3.8301359450835688E-3</v>
      </c>
    </row>
    <row r="37" spans="1:27" ht="20.100000000000001" customHeight="1">
      <c r="A37" s="16" t="s">
        <v>38</v>
      </c>
      <c r="B37" s="25">
        <v>42.497</v>
      </c>
      <c r="C37" s="26">
        <v>5.16</v>
      </c>
      <c r="D37" s="26">
        <v>66.84</v>
      </c>
      <c r="E37" s="26">
        <v>19.604000000000003</v>
      </c>
      <c r="F37" s="26">
        <v>69.730999999999995</v>
      </c>
      <c r="G37" s="26">
        <v>45.84</v>
      </c>
      <c r="H37" s="26">
        <v>0.29699999999999999</v>
      </c>
      <c r="I37" s="26">
        <v>6.3539999999999992</v>
      </c>
      <c r="J37" s="26">
        <v>44.510999999999989</v>
      </c>
      <c r="K37" s="26">
        <v>9.2479999999999993</v>
      </c>
      <c r="L37" s="26">
        <v>659.50800000000004</v>
      </c>
      <c r="M37" s="26">
        <v>659.35800000000006</v>
      </c>
      <c r="N37" s="26">
        <v>268.59399999999999</v>
      </c>
      <c r="O37" s="26">
        <v>263.19799999999998</v>
      </c>
      <c r="P37" s="66">
        <v>567.00600000000009</v>
      </c>
      <c r="Q37" s="27">
        <f t="shared" si="11"/>
        <v>1.1542944855204071</v>
      </c>
      <c r="T37" s="220">
        <f t="shared" si="12"/>
        <v>4.7486201910052221E-4</v>
      </c>
      <c r="U37" s="214">
        <f t="shared" si="13"/>
        <v>3.9261732455292333E-4</v>
      </c>
      <c r="V37" s="214">
        <f t="shared" si="14"/>
        <v>5.465451708414036E-5</v>
      </c>
      <c r="W37" s="214">
        <f t="shared" si="15"/>
        <v>3.9668529577263764E-3</v>
      </c>
      <c r="X37" s="214">
        <f t="shared" si="16"/>
        <v>3.8142714660107414E-3</v>
      </c>
      <c r="Y37" s="214">
        <f t="shared" si="17"/>
        <v>1.3080217834807919E-3</v>
      </c>
      <c r="Z37" s="214">
        <f t="shared" si="18"/>
        <v>1.3320977998613024E-3</v>
      </c>
      <c r="AA37" s="219">
        <f t="shared" si="19"/>
        <v>3.6918775698321343E-3</v>
      </c>
    </row>
    <row r="38" spans="1:27" ht="20.100000000000001" customHeight="1">
      <c r="A38" s="16" t="s">
        <v>172</v>
      </c>
      <c r="B38" s="25"/>
      <c r="C38" s="26"/>
      <c r="D38" s="26"/>
      <c r="E38" s="26">
        <v>1.413</v>
      </c>
      <c r="F38" s="26"/>
      <c r="G38" s="26"/>
      <c r="H38" s="26">
        <v>3.948</v>
      </c>
      <c r="I38" s="26">
        <v>430.16700000000003</v>
      </c>
      <c r="J38" s="26">
        <v>1.0069999999999999</v>
      </c>
      <c r="K38" s="26"/>
      <c r="L38" s="26">
        <v>5.0810000000000004</v>
      </c>
      <c r="M38" s="26"/>
      <c r="N38" s="26">
        <v>6.6000000000000003E-2</v>
      </c>
      <c r="O38" s="26">
        <v>0.88900000000000001</v>
      </c>
      <c r="P38" s="66">
        <v>480.44499999999999</v>
      </c>
      <c r="Q38" s="27">
        <f t="shared" si="11"/>
        <v>539.43307086614175</v>
      </c>
      <c r="T38" s="220">
        <f t="shared" si="12"/>
        <v>0</v>
      </c>
      <c r="U38" s="214">
        <f t="shared" si="13"/>
        <v>0</v>
      </c>
      <c r="V38" s="214">
        <f t="shared" si="14"/>
        <v>0</v>
      </c>
      <c r="W38" s="214">
        <f t="shared" si="15"/>
        <v>3.0561539629856981E-5</v>
      </c>
      <c r="X38" s="214">
        <f t="shared" si="16"/>
        <v>0</v>
      </c>
      <c r="Y38" s="214">
        <f t="shared" si="17"/>
        <v>3.2141238341039734E-7</v>
      </c>
      <c r="Z38" s="214">
        <f t="shared" si="18"/>
        <v>4.4994070778527866E-6</v>
      </c>
      <c r="AA38" s="219">
        <f t="shared" si="19"/>
        <v>3.1282634029234247E-3</v>
      </c>
    </row>
    <row r="39" spans="1:27" ht="20.100000000000001" customHeight="1">
      <c r="A39" s="16" t="s">
        <v>39</v>
      </c>
      <c r="B39" s="25">
        <v>40.756</v>
      </c>
      <c r="C39" s="26">
        <v>39.831000000000003</v>
      </c>
      <c r="D39" s="26">
        <v>40.422000000000011</v>
      </c>
      <c r="E39" s="26">
        <v>30.214000000000006</v>
      </c>
      <c r="F39" s="26">
        <v>38.102999999999994</v>
      </c>
      <c r="G39" s="26">
        <v>26.79</v>
      </c>
      <c r="H39" s="26">
        <v>136.67999999999998</v>
      </c>
      <c r="I39" s="26">
        <v>229.67300000000003</v>
      </c>
      <c r="J39" s="26">
        <v>181.06800000000001</v>
      </c>
      <c r="K39" s="26">
        <v>264.60799999999995</v>
      </c>
      <c r="L39" s="26">
        <v>147.42800000000005</v>
      </c>
      <c r="M39" s="26">
        <v>255.70100000000002</v>
      </c>
      <c r="N39" s="26">
        <v>366.21999999999991</v>
      </c>
      <c r="O39" s="26">
        <v>245.39</v>
      </c>
      <c r="P39" s="66">
        <v>282.95600000000007</v>
      </c>
      <c r="Q39" s="27">
        <f t="shared" si="11"/>
        <v>0.15308692285749251</v>
      </c>
      <c r="T39" s="220">
        <f t="shared" si="12"/>
        <v>4.5540806293293369E-4</v>
      </c>
      <c r="U39" s="214">
        <f t="shared" si="13"/>
        <v>2.29455020173927E-4</v>
      </c>
      <c r="V39" s="214">
        <f t="shared" si="14"/>
        <v>1.5638000061202651E-3</v>
      </c>
      <c r="W39" s="214">
        <f>L39/$L$43</f>
        <v>8.8675982376511643E-4</v>
      </c>
      <c r="X39" s="214">
        <f t="shared" si="16"/>
        <v>1.4791858567430934E-3</v>
      </c>
      <c r="Y39" s="214">
        <f t="shared" si="17"/>
        <v>1.7834491371599346E-3</v>
      </c>
      <c r="Z39" s="214">
        <f t="shared" si="18"/>
        <v>1.2419679446954953E-3</v>
      </c>
      <c r="AA39" s="219">
        <f t="shared" si="19"/>
        <v>1.8423771699936536E-3</v>
      </c>
    </row>
    <row r="40" spans="1:27" ht="20.100000000000001" customHeight="1">
      <c r="A40" s="16" t="s">
        <v>147</v>
      </c>
      <c r="B40" s="25">
        <v>25.317</v>
      </c>
      <c r="C40" s="26">
        <v>17.561999999999998</v>
      </c>
      <c r="D40" s="26">
        <v>54.274000000000001</v>
      </c>
      <c r="E40" s="26">
        <v>37.700000000000003</v>
      </c>
      <c r="F40" s="26">
        <v>35.271000000000001</v>
      </c>
      <c r="G40" s="26">
        <v>79.396000000000001</v>
      </c>
      <c r="H40" s="26">
        <v>100.30800000000001</v>
      </c>
      <c r="I40" s="26">
        <v>71.448999999999984</v>
      </c>
      <c r="J40" s="26">
        <v>54.591000000000008</v>
      </c>
      <c r="K40" s="26">
        <v>56.509000000000007</v>
      </c>
      <c r="L40" s="26">
        <v>9.0670000000000019</v>
      </c>
      <c r="M40" s="26">
        <v>40.85199999999999</v>
      </c>
      <c r="N40" s="26">
        <v>62.158999999999999</v>
      </c>
      <c r="O40" s="26">
        <v>109.29199999999997</v>
      </c>
      <c r="P40" s="66">
        <v>248.02600000000004</v>
      </c>
      <c r="Q40" s="27">
        <f t="shared" si="11"/>
        <v>1.2693884273322851</v>
      </c>
      <c r="T40" s="220">
        <f t="shared" si="12"/>
        <v>2.8289248035315247E-4</v>
      </c>
      <c r="U40" s="214">
        <f t="shared" si="13"/>
        <v>6.8002279887006761E-4</v>
      </c>
      <c r="V40" s="214">
        <f t="shared" si="14"/>
        <v>3.3396108411631577E-4</v>
      </c>
      <c r="W40" s="214">
        <f t="shared" si="15"/>
        <v>5.4536799807894767E-5</v>
      </c>
      <c r="X40" s="214">
        <f t="shared" si="16"/>
        <v>2.3632172193174383E-4</v>
      </c>
      <c r="Y40" s="214">
        <f t="shared" si="17"/>
        <v>3.0270715667283165E-4</v>
      </c>
      <c r="Z40" s="214">
        <f t="shared" si="18"/>
        <v>5.5314870455870266E-4</v>
      </c>
      <c r="AA40" s="219">
        <f t="shared" si="19"/>
        <v>1.6149416869225104E-3</v>
      </c>
    </row>
    <row r="41" spans="1:27" ht="20.100000000000001" customHeight="1">
      <c r="A41" s="16" t="s">
        <v>146</v>
      </c>
      <c r="B41" s="25">
        <v>144.08800000000002</v>
      </c>
      <c r="C41" s="26">
        <v>358.85</v>
      </c>
      <c r="D41" s="26">
        <v>332.81299999999999</v>
      </c>
      <c r="E41" s="26">
        <v>404.50699999999995</v>
      </c>
      <c r="F41" s="26">
        <v>347.82099999999997</v>
      </c>
      <c r="G41" s="26">
        <v>319.49799999999999</v>
      </c>
      <c r="H41" s="26">
        <v>286.137</v>
      </c>
      <c r="I41" s="26">
        <v>214.55199999999999</v>
      </c>
      <c r="J41" s="26">
        <v>272.77600000000001</v>
      </c>
      <c r="K41" s="26">
        <v>319.923</v>
      </c>
      <c r="L41" s="26">
        <v>131.79999999999998</v>
      </c>
      <c r="M41" s="26">
        <v>226.30799999999999</v>
      </c>
      <c r="N41" s="26">
        <v>373.18500000000006</v>
      </c>
      <c r="O41" s="26">
        <v>292.48699999999997</v>
      </c>
      <c r="P41" s="66">
        <v>222.60799999999998</v>
      </c>
      <c r="Q41" s="27">
        <f t="shared" si="11"/>
        <v>-0.23891318246622925</v>
      </c>
      <c r="T41" s="220">
        <f t="shared" si="12"/>
        <v>1.6100411466257866E-3</v>
      </c>
      <c r="U41" s="214">
        <f t="shared" si="13"/>
        <v>2.7364845104714199E-3</v>
      </c>
      <c r="V41" s="214">
        <f t="shared" si="14"/>
        <v>1.8907047003794808E-3</v>
      </c>
      <c r="W41" s="214">
        <f t="shared" si="15"/>
        <v>7.9275948105001957E-4</v>
      </c>
      <c r="X41" s="214">
        <f t="shared" si="16"/>
        <v>1.3091524588007709E-3</v>
      </c>
      <c r="Y41" s="214">
        <f t="shared" si="17"/>
        <v>1.8173678833789265E-3</v>
      </c>
      <c r="Z41" s="214">
        <f t="shared" si="18"/>
        <v>1.480335295815442E-3</v>
      </c>
      <c r="AA41" s="219">
        <f t="shared" si="19"/>
        <v>1.4494405386630679E-3</v>
      </c>
    </row>
    <row r="42" spans="1:27" ht="20.100000000000001" customHeight="1" thickBot="1">
      <c r="A42" s="16" t="s">
        <v>58</v>
      </c>
      <c r="B42" s="25">
        <f t="shared" ref="B42:P42" si="20">B43-SUM(B28:B41)</f>
        <v>989.80499999999302</v>
      </c>
      <c r="C42" s="26">
        <f t="shared" si="20"/>
        <v>1534.7239999999874</v>
      </c>
      <c r="D42" s="26">
        <f t="shared" si="20"/>
        <v>1944.7130000000179</v>
      </c>
      <c r="E42" s="26">
        <f t="shared" si="20"/>
        <v>1365.3049999999785</v>
      </c>
      <c r="F42" s="26">
        <f t="shared" si="20"/>
        <v>2366.4930000000022</v>
      </c>
      <c r="G42" s="26">
        <f t="shared" si="20"/>
        <v>1466.3329999999696</v>
      </c>
      <c r="H42" s="26">
        <f t="shared" si="20"/>
        <v>1356.461999999985</v>
      </c>
      <c r="I42" s="26">
        <f t="shared" si="20"/>
        <v>1606.6680000000051</v>
      </c>
      <c r="J42" s="26">
        <f t="shared" si="20"/>
        <v>2371.7100000000501</v>
      </c>
      <c r="K42" s="26">
        <f t="shared" si="20"/>
        <v>3957.4700000000303</v>
      </c>
      <c r="L42" s="26">
        <f t="shared" si="20"/>
        <v>942.42700000002515</v>
      </c>
      <c r="M42" s="26">
        <f t="shared" si="20"/>
        <v>1822.8729999999923</v>
      </c>
      <c r="N42" s="26">
        <f t="shared" si="20"/>
        <v>1201.683999999892</v>
      </c>
      <c r="O42" s="26">
        <f t="shared" si="20"/>
        <v>990.34199999991688</v>
      </c>
      <c r="P42" s="66">
        <f t="shared" si="20"/>
        <v>1051.2060000000347</v>
      </c>
      <c r="Q42" s="31">
        <f>(P42-O42)/O42</f>
        <v>6.1457557086463992E-2</v>
      </c>
      <c r="T42" s="220">
        <f t="shared" si="12"/>
        <v>1.1060093672866063E-2</v>
      </c>
      <c r="U42" s="214">
        <f t="shared" si="13"/>
        <v>1.2559069357845763E-2</v>
      </c>
      <c r="V42" s="214">
        <f t="shared" si="14"/>
        <v>2.3388150056766286E-2</v>
      </c>
      <c r="W42" s="214">
        <f t="shared" si="15"/>
        <v>5.6685731369313114E-3</v>
      </c>
      <c r="X42" s="214">
        <f t="shared" si="16"/>
        <v>1.0545003579332272E-2</v>
      </c>
      <c r="Y42" s="214">
        <f>N42/$N$43</f>
        <v>5.8520624022137153E-3</v>
      </c>
      <c r="Z42" s="214">
        <f t="shared" si="18"/>
        <v>5.0123192399263335E-3</v>
      </c>
      <c r="AA42" s="219">
        <f t="shared" si="19"/>
        <v>6.844590449965408E-3</v>
      </c>
    </row>
    <row r="43" spans="1:27" ht="26.25" customHeight="1" thickBot="1">
      <c r="A43" s="254" t="s">
        <v>43</v>
      </c>
      <c r="B43" s="232">
        <v>89493.364999999991</v>
      </c>
      <c r="C43" s="233">
        <v>81914.569000000018</v>
      </c>
      <c r="D43" s="233">
        <v>86371.300000000017</v>
      </c>
      <c r="E43" s="233">
        <v>122399.00099999997</v>
      </c>
      <c r="F43" s="233">
        <v>125153.99100000001</v>
      </c>
      <c r="G43" s="233">
        <v>116754.90899999994</v>
      </c>
      <c r="H43" s="233">
        <v>110190.53599999999</v>
      </c>
      <c r="I43" s="233">
        <v>137205.92599999995</v>
      </c>
      <c r="J43" s="233">
        <v>158104.39200000008</v>
      </c>
      <c r="K43" s="233">
        <v>169208.33800000005</v>
      </c>
      <c r="L43" s="233">
        <v>166254.71300000005</v>
      </c>
      <c r="M43" s="233">
        <v>172866.03900000002</v>
      </c>
      <c r="N43" s="233">
        <v>205343.67499999993</v>
      </c>
      <c r="O43" s="233">
        <v>197581.58899999992</v>
      </c>
      <c r="P43" s="235">
        <v>153582.01600000003</v>
      </c>
      <c r="Q43" s="234">
        <f>(P43-O43)/O43</f>
        <v>-0.22269065261945992</v>
      </c>
      <c r="R43" s="2"/>
      <c r="S43" s="4"/>
      <c r="T43" s="255">
        <f t="shared" ref="T43:AA43" si="21">SUM(T28:T42)</f>
        <v>1.0000000000000002</v>
      </c>
      <c r="U43" s="256">
        <f t="shared" si="21"/>
        <v>0.99999999999999978</v>
      </c>
      <c r="V43" s="256">
        <f t="shared" si="21"/>
        <v>0.99999999999999989</v>
      </c>
      <c r="W43" s="256">
        <f t="shared" si="21"/>
        <v>1</v>
      </c>
      <c r="X43" s="256">
        <f t="shared" si="21"/>
        <v>0.99999999999999989</v>
      </c>
      <c r="Y43" s="256">
        <f t="shared" si="21"/>
        <v>0.99999999999999978</v>
      </c>
      <c r="Z43" s="256">
        <f t="shared" si="21"/>
        <v>1</v>
      </c>
      <c r="AA43" s="257">
        <f t="shared" si="21"/>
        <v>0.99999999999999989</v>
      </c>
    </row>
    <row r="45" spans="1:27" ht="15.75" thickBot="1"/>
    <row r="46" spans="1:27" ht="15" customHeight="1">
      <c r="A46" s="540" t="s">
        <v>20</v>
      </c>
      <c r="B46" s="526" t="s">
        <v>50</v>
      </c>
      <c r="C46" s="505"/>
      <c r="D46" s="505"/>
      <c r="E46" s="505"/>
      <c r="F46" s="505"/>
      <c r="G46" s="505"/>
      <c r="H46" s="505"/>
      <c r="I46" s="505"/>
      <c r="J46" s="505"/>
      <c r="K46" s="505"/>
      <c r="L46" s="505"/>
      <c r="M46" s="505"/>
      <c r="N46" s="505"/>
      <c r="O46" s="505"/>
      <c r="P46" s="522"/>
      <c r="Q46" s="518" t="s">
        <v>165</v>
      </c>
    </row>
    <row r="47" spans="1:27" ht="15" customHeight="1">
      <c r="A47" s="541"/>
      <c r="B47" s="527" t="str">
        <f>B26</f>
        <v>jan - dez</v>
      </c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524"/>
      <c r="Q47" s="519"/>
    </row>
    <row r="48" spans="1:27" ht="21" customHeight="1" thickBot="1">
      <c r="A48" s="541"/>
      <c r="B48" s="206">
        <v>2010</v>
      </c>
      <c r="C48" s="59">
        <v>2011</v>
      </c>
      <c r="D48" s="59">
        <v>2012</v>
      </c>
      <c r="E48" s="59">
        <v>2013</v>
      </c>
      <c r="F48" s="59">
        <v>2014</v>
      </c>
      <c r="G48" s="59">
        <v>2015</v>
      </c>
      <c r="H48" s="59">
        <v>2016</v>
      </c>
      <c r="I48" s="59">
        <v>2017</v>
      </c>
      <c r="J48" s="59">
        <v>2018</v>
      </c>
      <c r="K48" s="59">
        <v>2019</v>
      </c>
      <c r="L48" s="59">
        <v>2020</v>
      </c>
      <c r="M48" s="59">
        <v>2021</v>
      </c>
      <c r="N48" s="59">
        <v>2022</v>
      </c>
      <c r="O48" s="59">
        <v>2023</v>
      </c>
      <c r="P48" s="60">
        <v>2024</v>
      </c>
      <c r="Q48" s="520"/>
    </row>
    <row r="49" spans="1:17" ht="20.100000000000001" customHeight="1">
      <c r="A49" s="16" t="s">
        <v>40</v>
      </c>
      <c r="B49" s="52">
        <f>(B28/B7)*10</f>
        <v>0.36255496891682437</v>
      </c>
      <c r="C49" s="56">
        <f t="shared" ref="C49:P49" si="22">(C28/C7)*10</f>
        <v>0.35840481635496146</v>
      </c>
      <c r="D49" s="56">
        <f t="shared" si="22"/>
        <v>0.48007010505949349</v>
      </c>
      <c r="E49" s="56">
        <f t="shared" si="22"/>
        <v>0.62222078865510522</v>
      </c>
      <c r="F49" s="56">
        <f t="shared" si="22"/>
        <v>0.41420716890443043</v>
      </c>
      <c r="G49" s="56">
        <f t="shared" si="22"/>
        <v>0.40309559698286024</v>
      </c>
      <c r="H49" s="56">
        <f t="shared" si="22"/>
        <v>0.45131753169079886</v>
      </c>
      <c r="I49" s="56">
        <f t="shared" si="22"/>
        <v>0.49281924409281996</v>
      </c>
      <c r="J49" s="56">
        <f t="shared" si="22"/>
        <v>0.62707613396534845</v>
      </c>
      <c r="K49" s="56">
        <f t="shared" si="22"/>
        <v>0.46259397445891792</v>
      </c>
      <c r="L49" s="56">
        <f t="shared" ref="L49:M64" si="23">(L28/L7)*10</f>
        <v>0.49025219968118117</v>
      </c>
      <c r="M49" s="56">
        <f t="shared" si="23"/>
        <v>0.43865388330485133</v>
      </c>
      <c r="N49" s="56">
        <f t="shared" ref="N49:O49" si="24">(N28/N7)*10</f>
        <v>0.50689910570602525</v>
      </c>
      <c r="O49" s="56">
        <f t="shared" si="24"/>
        <v>0.48714560142194963</v>
      </c>
      <c r="P49" s="9">
        <f t="shared" si="22"/>
        <v>0.5426917673875622</v>
      </c>
      <c r="Q49" s="24">
        <f>(P49-O49)/O49</f>
        <v>0.11402374526933333</v>
      </c>
    </row>
    <row r="50" spans="1:17" ht="20.100000000000001" customHeight="1">
      <c r="A50" s="16" t="s">
        <v>30</v>
      </c>
      <c r="B50" s="52">
        <f t="shared" ref="B50:P50" si="25">(B29/B8)*10</f>
        <v>6.7774244389666709</v>
      </c>
      <c r="C50" s="56">
        <f t="shared" si="25"/>
        <v>8.8039943279519015</v>
      </c>
      <c r="D50" s="56">
        <f t="shared" si="25"/>
        <v>9.5443049687379826</v>
      </c>
      <c r="E50" s="56">
        <f t="shared" si="25"/>
        <v>9.0963383844465771</v>
      </c>
      <c r="F50" s="56">
        <f t="shared" si="25"/>
        <v>10.081280363447307</v>
      </c>
      <c r="G50" s="56">
        <f t="shared" si="25"/>
        <v>12.9873295110248</v>
      </c>
      <c r="H50" s="56">
        <f t="shared" si="25"/>
        <v>13.264740224920597</v>
      </c>
      <c r="I50" s="56">
        <f t="shared" si="25"/>
        <v>8.0096993188489556</v>
      </c>
      <c r="J50" s="56">
        <f t="shared" si="25"/>
        <v>15.805381693415871</v>
      </c>
      <c r="K50" s="56">
        <f t="shared" si="25"/>
        <v>12.620570543297593</v>
      </c>
      <c r="L50" s="56">
        <f t="shared" si="23"/>
        <v>7.3712143347904489</v>
      </c>
      <c r="M50" s="56">
        <f t="shared" si="23"/>
        <v>10.178711069536369</v>
      </c>
      <c r="N50" s="56">
        <f t="shared" ref="N50:O50" si="26">(N29/N8)*10</f>
        <v>10.827644342831825</v>
      </c>
      <c r="O50" s="56">
        <f t="shared" si="26"/>
        <v>12.741261622329548</v>
      </c>
      <c r="P50" s="9">
        <f t="shared" si="25"/>
        <v>10.349841448369483</v>
      </c>
      <c r="Q50" s="27">
        <f t="shared" ref="Q50:Q64" si="27">(P50-O50)/O50</f>
        <v>-0.18769100304549191</v>
      </c>
    </row>
    <row r="51" spans="1:17" ht="20.100000000000001" customHeight="1">
      <c r="A51" s="16" t="s">
        <v>97</v>
      </c>
      <c r="B51" s="52">
        <f t="shared" ref="B51:P51" si="28">(B30/B9)*10</f>
        <v>1.8265260037270008</v>
      </c>
      <c r="C51" s="56">
        <f t="shared" si="28"/>
        <v>1.5286965387594713</v>
      </c>
      <c r="D51" s="56">
        <f t="shared" si="28"/>
        <v>1.5123464417059158</v>
      </c>
      <c r="E51" s="56">
        <f t="shared" si="28"/>
        <v>1.6870624521797153</v>
      </c>
      <c r="F51" s="56">
        <f t="shared" si="28"/>
        <v>1.7213223659717047</v>
      </c>
      <c r="G51" s="56">
        <f t="shared" si="28"/>
        <v>1.6243887073985084</v>
      </c>
      <c r="H51" s="56">
        <f t="shared" si="28"/>
        <v>1.6289596925584846</v>
      </c>
      <c r="I51" s="56">
        <f t="shared" si="28"/>
        <v>1.7107915124638189</v>
      </c>
      <c r="J51" s="56">
        <f t="shared" si="28"/>
        <v>1.7376580273747047</v>
      </c>
      <c r="K51" s="56">
        <f t="shared" si="28"/>
        <v>1.7309467195831549</v>
      </c>
      <c r="L51" s="56">
        <f t="shared" si="23"/>
        <v>1.6891001454713908</v>
      </c>
      <c r="M51" s="56">
        <f t="shared" si="23"/>
        <v>1.7640886558059927</v>
      </c>
      <c r="N51" s="56">
        <f t="shared" ref="N51:O51" si="29">(N30/N9)*10</f>
        <v>2.1797680609779584</v>
      </c>
      <c r="O51" s="56">
        <f t="shared" si="29"/>
        <v>2.3128080067701484</v>
      </c>
      <c r="P51" s="9">
        <f t="shared" si="28"/>
        <v>2.3000577907946833</v>
      </c>
      <c r="Q51" s="27">
        <f t="shared" si="27"/>
        <v>-5.5128726371329317E-3</v>
      </c>
    </row>
    <row r="52" spans="1:17" ht="20.100000000000001" customHeight="1">
      <c r="A52" s="16" t="s">
        <v>36</v>
      </c>
      <c r="B52" s="52">
        <f t="shared" ref="B52:P52" si="30">(B31/B10)*10</f>
        <v>2.6197457592685227</v>
      </c>
      <c r="C52" s="56">
        <f t="shared" si="30"/>
        <v>2.4060483127420258</v>
      </c>
      <c r="D52" s="56">
        <f t="shared" si="30"/>
        <v>2.6705658492416298</v>
      </c>
      <c r="E52" s="56">
        <f t="shared" si="30"/>
        <v>3.1697218953077826</v>
      </c>
      <c r="F52" s="56">
        <f t="shared" si="30"/>
        <v>3.3454205239680155</v>
      </c>
      <c r="G52" s="56">
        <f t="shared" si="30"/>
        <v>3.6979770350536576</v>
      </c>
      <c r="H52" s="56">
        <f t="shared" si="30"/>
        <v>3.281876246480993</v>
      </c>
      <c r="I52" s="56">
        <f t="shared" si="30"/>
        <v>4.299008111643011</v>
      </c>
      <c r="J52" s="56">
        <f t="shared" si="30"/>
        <v>4.0028201109054846</v>
      </c>
      <c r="K52" s="56">
        <f t="shared" si="30"/>
        <v>3.2820839439119149</v>
      </c>
      <c r="L52" s="56">
        <f t="shared" si="23"/>
        <v>3.4356495242523373</v>
      </c>
      <c r="M52" s="56">
        <f t="shared" si="23"/>
        <v>4.7216167100184157</v>
      </c>
      <c r="N52" s="56">
        <f t="shared" ref="N52:O52" si="31">(N31/N10)*10</f>
        <v>4.4699886413095395</v>
      </c>
      <c r="O52" s="56">
        <f t="shared" si="31"/>
        <v>4.4722492435107251</v>
      </c>
      <c r="P52" s="9">
        <f t="shared" si="30"/>
        <v>4.1677739741453097</v>
      </c>
      <c r="Q52" s="27">
        <f t="shared" si="27"/>
        <v>-6.808101534305401E-2</v>
      </c>
    </row>
    <row r="53" spans="1:17" ht="20.100000000000001" customHeight="1">
      <c r="A53" s="16" t="s">
        <v>144</v>
      </c>
      <c r="B53" s="52">
        <f t="shared" ref="B53:P53" si="32">(B32/B11)*10</f>
        <v>3.5671377027452182</v>
      </c>
      <c r="C53" s="56">
        <f t="shared" si="32"/>
        <v>4.67999130142538</v>
      </c>
      <c r="D53" s="56">
        <f t="shared" si="32"/>
        <v>27.04139650872818</v>
      </c>
      <c r="E53" s="56">
        <f t="shared" si="32"/>
        <v>2.4380605619273017</v>
      </c>
      <c r="F53" s="56">
        <f t="shared" si="32"/>
        <v>9.7649133313371266</v>
      </c>
      <c r="G53" s="56">
        <f t="shared" si="32"/>
        <v>11.112662274120948</v>
      </c>
      <c r="H53" s="56">
        <f t="shared" si="32"/>
        <v>16.109972458848397</v>
      </c>
      <c r="I53" s="56">
        <f t="shared" si="32"/>
        <v>27.334196203371835</v>
      </c>
      <c r="J53" s="56">
        <f t="shared" si="32"/>
        <v>26.726069462092322</v>
      </c>
      <c r="K53" s="56">
        <f t="shared" si="32"/>
        <v>99.885673959068441</v>
      </c>
      <c r="L53" s="56">
        <f t="shared" si="32"/>
        <v>33.810901241230439</v>
      </c>
      <c r="M53" s="56">
        <f t="shared" si="32"/>
        <v>26.929956420135149</v>
      </c>
      <c r="N53" s="56">
        <f t="shared" si="32"/>
        <v>29.086825770135327</v>
      </c>
      <c r="O53" s="56">
        <f t="shared" si="32"/>
        <v>42.774246596297999</v>
      </c>
      <c r="P53" s="9">
        <f t="shared" si="32"/>
        <v>46.826774435758125</v>
      </c>
      <c r="Q53" s="27">
        <f t="shared" si="27"/>
        <v>9.4742237723267383E-2</v>
      </c>
    </row>
    <row r="54" spans="1:17" ht="20.100000000000001" customHeight="1">
      <c r="A54" s="16" t="s">
        <v>171</v>
      </c>
      <c r="B54" s="52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>
        <f t="shared" ref="M54:P54" si="33">(M33/M12)*10</f>
        <v>16.417268247966081</v>
      </c>
      <c r="N54" s="56">
        <f t="shared" si="33"/>
        <v>38.115480836585597</v>
      </c>
      <c r="O54" s="56">
        <f t="shared" si="33"/>
        <v>48.776446235973438</v>
      </c>
      <c r="P54" s="9">
        <f t="shared" si="33"/>
        <v>66.726480112928655</v>
      </c>
      <c r="Q54" s="27">
        <f t="shared" si="27"/>
        <v>0.36800618458580464</v>
      </c>
    </row>
    <row r="55" spans="1:17" ht="20.100000000000001" customHeight="1">
      <c r="A55" s="16" t="s">
        <v>33</v>
      </c>
      <c r="B55" s="52">
        <f t="shared" ref="B55:P55" si="34">(B34/B13)*10</f>
        <v>2.1524633821571251</v>
      </c>
      <c r="C55" s="56">
        <f t="shared" si="34"/>
        <v>10.345373652062438</v>
      </c>
      <c r="D55" s="56">
        <f t="shared" si="34"/>
        <v>47.333333333333336</v>
      </c>
      <c r="E55" s="56">
        <f t="shared" si="34"/>
        <v>21.451043338683789</v>
      </c>
      <c r="F55" s="56">
        <f t="shared" si="34"/>
        <v>30.944038929440385</v>
      </c>
      <c r="G55" s="56">
        <f t="shared" si="34"/>
        <v>5.7809326198536617</v>
      </c>
      <c r="H55" s="56">
        <f t="shared" si="34"/>
        <v>72.253424657534254</v>
      </c>
      <c r="I55" s="56">
        <f t="shared" si="34"/>
        <v>88.8634719710669</v>
      </c>
      <c r="J55" s="56">
        <f t="shared" si="34"/>
        <v>5.23918856208428</v>
      </c>
      <c r="K55" s="56">
        <f t="shared" si="34"/>
        <v>93.373501383338464</v>
      </c>
      <c r="L55" s="56">
        <f t="shared" si="34"/>
        <v>7.0660467791411028</v>
      </c>
      <c r="M55" s="56">
        <f t="shared" si="34"/>
        <v>46.284988452655895</v>
      </c>
      <c r="N55" s="56">
        <f t="shared" si="34"/>
        <v>36.480903586399613</v>
      </c>
      <c r="O55" s="56">
        <f t="shared" si="34"/>
        <v>39.515463917525771</v>
      </c>
      <c r="P55" s="9">
        <f t="shared" si="34"/>
        <v>42.511046896634767</v>
      </c>
      <c r="Q55" s="27">
        <f t="shared" si="27"/>
        <v>7.5807865633595761E-2</v>
      </c>
    </row>
    <row r="56" spans="1:17" ht="20.100000000000001" customHeight="1">
      <c r="A56" s="16" t="s">
        <v>35</v>
      </c>
      <c r="B56" s="52">
        <f t="shared" ref="B56:P56" si="35">(B35/B14)*10</f>
        <v>19.506325042881645</v>
      </c>
      <c r="C56" s="56">
        <f t="shared" si="35"/>
        <v>28.761209964412814</v>
      </c>
      <c r="D56" s="56">
        <f t="shared" si="35"/>
        <v>8.9953167217051941</v>
      </c>
      <c r="E56" s="56">
        <f t="shared" si="35"/>
        <v>24.665347721822542</v>
      </c>
      <c r="F56" s="56">
        <f t="shared" si="35"/>
        <v>30.540000000000003</v>
      </c>
      <c r="G56" s="56">
        <f t="shared" si="35"/>
        <v>30.182192085371277</v>
      </c>
      <c r="H56" s="56">
        <f t="shared" si="35"/>
        <v>16.925458063047692</v>
      </c>
      <c r="I56" s="56">
        <f t="shared" si="35"/>
        <v>35.972701635645805</v>
      </c>
      <c r="J56" s="56">
        <f t="shared" si="35"/>
        <v>23.427056059080229</v>
      </c>
      <c r="K56" s="56">
        <f t="shared" si="35"/>
        <v>10.413168888004773</v>
      </c>
      <c r="L56" s="56">
        <f t="shared" si="35"/>
        <v>25.227189182092687</v>
      </c>
      <c r="M56" s="56">
        <f t="shared" si="35"/>
        <v>18.554536020536354</v>
      </c>
      <c r="N56" s="56">
        <f t="shared" si="35"/>
        <v>20.463980216483563</v>
      </c>
      <c r="O56" s="56">
        <f t="shared" si="35"/>
        <v>34.943384511176355</v>
      </c>
      <c r="P56" s="9">
        <f t="shared" si="35"/>
        <v>5.3442897254236188</v>
      </c>
      <c r="Q56" s="27">
        <f t="shared" si="27"/>
        <v>-0.84705861208967059</v>
      </c>
    </row>
    <row r="57" spans="1:17" ht="20.100000000000001" customHeight="1">
      <c r="A57" s="16" t="s">
        <v>34</v>
      </c>
      <c r="B57" s="52">
        <f t="shared" ref="B57:P57" si="36">(B36/B15)*10</f>
        <v>6.5726535341830852</v>
      </c>
      <c r="C57" s="56">
        <f t="shared" si="36"/>
        <v>4.4682607947703419</v>
      </c>
      <c r="D57" s="56">
        <f t="shared" si="36"/>
        <v>10.767984348349554</v>
      </c>
      <c r="E57" s="56">
        <f t="shared" si="36"/>
        <v>9.1738969323204795</v>
      </c>
      <c r="F57" s="56">
        <f t="shared" si="36"/>
        <v>25.378502340093604</v>
      </c>
      <c r="G57" s="56">
        <f t="shared" si="36"/>
        <v>9.6450255053120095</v>
      </c>
      <c r="H57" s="56">
        <f t="shared" si="36"/>
        <v>10.069216945388781</v>
      </c>
      <c r="I57" s="56">
        <f t="shared" si="36"/>
        <v>18.990566379372783</v>
      </c>
      <c r="J57" s="56">
        <f t="shared" si="36"/>
        <v>5.1582664526484763</v>
      </c>
      <c r="K57" s="56">
        <f t="shared" si="36"/>
        <v>11.820099896658627</v>
      </c>
      <c r="L57" s="56">
        <f t="shared" si="36"/>
        <v>15.832604373757457</v>
      </c>
      <c r="M57" s="56">
        <f t="shared" si="36"/>
        <v>18.061409732075788</v>
      </c>
      <c r="N57" s="56">
        <f t="shared" si="36"/>
        <v>14.798633277885179</v>
      </c>
      <c r="O57" s="56">
        <f t="shared" si="36"/>
        <v>20.16353554185191</v>
      </c>
      <c r="P57" s="9">
        <f t="shared" si="36"/>
        <v>9.1554863813229552</v>
      </c>
      <c r="Q57" s="27">
        <f t="shared" si="27"/>
        <v>-0.54593844108739698</v>
      </c>
    </row>
    <row r="58" spans="1:17" ht="20.100000000000001" customHeight="1">
      <c r="A58" s="16" t="s">
        <v>38</v>
      </c>
      <c r="B58" s="52">
        <f t="shared" ref="B58:P58" si="37">(B37/B16)*10</f>
        <v>1.2699318670810424</v>
      </c>
      <c r="C58" s="56">
        <f t="shared" si="37"/>
        <v>2.15</v>
      </c>
      <c r="D58" s="56">
        <f t="shared" si="37"/>
        <v>1.1277396277986804</v>
      </c>
      <c r="E58" s="56">
        <f t="shared" si="37"/>
        <v>0.81615320566194849</v>
      </c>
      <c r="F58" s="56">
        <f t="shared" si="37"/>
        <v>0.96794836202109935</v>
      </c>
      <c r="G58" s="56">
        <f t="shared" si="37"/>
        <v>0.95428428678491128</v>
      </c>
      <c r="H58" s="56">
        <f t="shared" si="37"/>
        <v>17.470588235294116</v>
      </c>
      <c r="I58" s="56">
        <f t="shared" si="37"/>
        <v>16.546875</v>
      </c>
      <c r="J58" s="56">
        <f t="shared" si="37"/>
        <v>4.5661674189577353</v>
      </c>
      <c r="K58" s="56">
        <f t="shared" si="37"/>
        <v>18.607645875251507</v>
      </c>
      <c r="L58" s="56">
        <f t="shared" si="37"/>
        <v>33.651801204204517</v>
      </c>
      <c r="M58" s="56">
        <f t="shared" si="37"/>
        <v>31.439919893190925</v>
      </c>
      <c r="N58" s="56">
        <f t="shared" si="37"/>
        <v>17.3982381137453</v>
      </c>
      <c r="O58" s="56">
        <f t="shared" si="37"/>
        <v>11.509445513381142</v>
      </c>
      <c r="P58" s="9">
        <f t="shared" si="37"/>
        <v>12.904390177291248</v>
      </c>
      <c r="Q58" s="27">
        <f t="shared" si="27"/>
        <v>0.12119998850407798</v>
      </c>
    </row>
    <row r="59" spans="1:17" ht="20.100000000000001" customHeight="1">
      <c r="A59" s="16" t="s">
        <v>172</v>
      </c>
      <c r="B59" s="52"/>
      <c r="C59" s="56"/>
      <c r="D59" s="56"/>
      <c r="E59" s="56">
        <f t="shared" ref="E59:P59" si="38">(E38/E17)*10</f>
        <v>3.14</v>
      </c>
      <c r="F59" s="56"/>
      <c r="G59" s="56"/>
      <c r="H59" s="56">
        <f t="shared" si="38"/>
        <v>73.111111111111114</v>
      </c>
      <c r="I59" s="56">
        <f t="shared" si="38"/>
        <v>0.5452972427544821</v>
      </c>
      <c r="J59" s="56">
        <f t="shared" si="38"/>
        <v>8.9115044247787605</v>
      </c>
      <c r="K59" s="56"/>
      <c r="L59" s="56">
        <f t="shared" si="38"/>
        <v>0.20620941558441561</v>
      </c>
      <c r="M59" s="56"/>
      <c r="N59" s="56">
        <f t="shared" si="38"/>
        <v>3.666666666666667</v>
      </c>
      <c r="O59" s="56">
        <f t="shared" si="38"/>
        <v>11.545454545454545</v>
      </c>
      <c r="P59" s="9">
        <f t="shared" si="38"/>
        <v>0.42734978114162153</v>
      </c>
      <c r="Q59" s="27">
        <f t="shared" si="27"/>
        <v>-0.96298545202710362</v>
      </c>
    </row>
    <row r="60" spans="1:17" ht="20.100000000000001" customHeight="1">
      <c r="A60" s="16" t="s">
        <v>39</v>
      </c>
      <c r="B60" s="52">
        <f t="shared" ref="B60:P60" si="39">(B39/B18)*10</f>
        <v>1.3667337357478202</v>
      </c>
      <c r="C60" s="56">
        <f t="shared" si="39"/>
        <v>9.0401724920562891</v>
      </c>
      <c r="D60" s="56">
        <f t="shared" si="39"/>
        <v>10.499220779220781</v>
      </c>
      <c r="E60" s="56">
        <f t="shared" si="39"/>
        <v>1.8343755691821995</v>
      </c>
      <c r="F60" s="56">
        <f t="shared" si="39"/>
        <v>74.858546168958739</v>
      </c>
      <c r="G60" s="56">
        <f t="shared" si="39"/>
        <v>6.9422130085514375</v>
      </c>
      <c r="H60" s="56">
        <f t="shared" si="39"/>
        <v>56.643182760049712</v>
      </c>
      <c r="I60" s="56">
        <f t="shared" si="39"/>
        <v>52.786256033095853</v>
      </c>
      <c r="J60" s="56">
        <f t="shared" si="39"/>
        <v>104.54272517321019</v>
      </c>
      <c r="K60" s="56">
        <f t="shared" si="39"/>
        <v>61.152761728680353</v>
      </c>
      <c r="L60" s="56">
        <f t="shared" si="39"/>
        <v>68.698974836905862</v>
      </c>
      <c r="M60" s="56">
        <f t="shared" si="39"/>
        <v>74.722676797194623</v>
      </c>
      <c r="N60" s="56">
        <f t="shared" si="39"/>
        <v>63.414718614718609</v>
      </c>
      <c r="O60" s="56">
        <f t="shared" si="39"/>
        <v>86.863716814159289</v>
      </c>
      <c r="P60" s="9">
        <f t="shared" si="39"/>
        <v>16.876774424430391</v>
      </c>
      <c r="Q60" s="27">
        <f t="shared" si="27"/>
        <v>-0.80570973654584188</v>
      </c>
    </row>
    <row r="61" spans="1:17" ht="20.100000000000001" customHeight="1">
      <c r="A61" s="16" t="s">
        <v>147</v>
      </c>
      <c r="B61" s="52">
        <f t="shared" ref="B61:P61" si="40">(B40/B19)*10</f>
        <v>2.0629889178617993</v>
      </c>
      <c r="C61" s="56">
        <f t="shared" si="40"/>
        <v>3.5724165988608627</v>
      </c>
      <c r="D61" s="56">
        <f t="shared" si="40"/>
        <v>3.231557011015183</v>
      </c>
      <c r="E61" s="56">
        <f t="shared" si="40"/>
        <v>3.4897713598074609</v>
      </c>
      <c r="F61" s="56">
        <f t="shared" si="40"/>
        <v>2.5385778033683599</v>
      </c>
      <c r="G61" s="56">
        <f t="shared" si="40"/>
        <v>1.9167592100815996</v>
      </c>
      <c r="H61" s="56">
        <f t="shared" si="40"/>
        <v>3.5933369156367547</v>
      </c>
      <c r="I61" s="56">
        <f t="shared" si="40"/>
        <v>2.3719085084486928</v>
      </c>
      <c r="J61" s="56">
        <f t="shared" si="40"/>
        <v>2.1233372228704788</v>
      </c>
      <c r="K61" s="56">
        <f t="shared" si="40"/>
        <v>2.1523138449819084</v>
      </c>
      <c r="L61" s="56">
        <f t="shared" si="40"/>
        <v>2.9324062095730925</v>
      </c>
      <c r="M61" s="56">
        <f t="shared" si="40"/>
        <v>4.0933867735470928</v>
      </c>
      <c r="N61" s="56">
        <f t="shared" si="40"/>
        <v>2.4500985415845489</v>
      </c>
      <c r="O61" s="56">
        <f t="shared" si="40"/>
        <v>1.9866938122591429</v>
      </c>
      <c r="P61" s="9">
        <f t="shared" si="40"/>
        <v>2.7379564622245778</v>
      </c>
      <c r="Q61" s="27">
        <f t="shared" si="27"/>
        <v>0.37814717362568639</v>
      </c>
    </row>
    <row r="62" spans="1:17" ht="20.100000000000001" customHeight="1">
      <c r="A62" s="16" t="s">
        <v>146</v>
      </c>
      <c r="B62" s="52">
        <f t="shared" ref="B62:P62" si="41">(B41/B20)*10</f>
        <v>7.2808489135927248</v>
      </c>
      <c r="C62" s="56">
        <f t="shared" si="41"/>
        <v>5.3213417165905454</v>
      </c>
      <c r="D62" s="56">
        <f t="shared" si="41"/>
        <v>5.6543153244988096</v>
      </c>
      <c r="E62" s="56">
        <f t="shared" si="41"/>
        <v>6.7082421227197342</v>
      </c>
      <c r="F62" s="56">
        <f t="shared" si="41"/>
        <v>7.0174720064561678</v>
      </c>
      <c r="G62" s="56">
        <f t="shared" si="41"/>
        <v>7.0864126336334996</v>
      </c>
      <c r="H62" s="56">
        <f t="shared" si="41"/>
        <v>7.46937976401796</v>
      </c>
      <c r="I62" s="56">
        <f t="shared" si="41"/>
        <v>7.5268198561655844</v>
      </c>
      <c r="J62" s="56">
        <f t="shared" si="41"/>
        <v>6.8224701115501984</v>
      </c>
      <c r="K62" s="56">
        <f t="shared" si="41"/>
        <v>7.1169914575547271</v>
      </c>
      <c r="L62" s="56">
        <f t="shared" si="41"/>
        <v>7.1440186459970718</v>
      </c>
      <c r="M62" s="56">
        <f t="shared" si="41"/>
        <v>7.1780005074854092</v>
      </c>
      <c r="N62" s="56">
        <f t="shared" si="41"/>
        <v>7.6408140701459875</v>
      </c>
      <c r="O62" s="56">
        <f t="shared" si="41"/>
        <v>8.2752015843825149</v>
      </c>
      <c r="P62" s="9">
        <f t="shared" si="41"/>
        <v>8.5995518813258123</v>
      </c>
      <c r="Q62" s="27">
        <f t="shared" si="27"/>
        <v>3.9195455679947651E-2</v>
      </c>
    </row>
    <row r="63" spans="1:17" ht="20.100000000000001" customHeight="1" thickBot="1">
      <c r="A63" s="16" t="s">
        <v>58</v>
      </c>
      <c r="B63" s="52">
        <f t="shared" ref="B63:P63" si="42">(B42/B21)*10</f>
        <v>4.385586743171606</v>
      </c>
      <c r="C63" s="56">
        <f t="shared" si="42"/>
        <v>6.2810486940437347</v>
      </c>
      <c r="D63" s="56">
        <f t="shared" si="42"/>
        <v>5.607236565154933</v>
      </c>
      <c r="E63" s="56">
        <f t="shared" si="42"/>
        <v>3.985779929001553</v>
      </c>
      <c r="F63" s="56">
        <f t="shared" si="42"/>
        <v>0.9474995986177619</v>
      </c>
      <c r="G63" s="56">
        <f t="shared" si="42"/>
        <v>2.8826293202586006</v>
      </c>
      <c r="H63" s="56">
        <f t="shared" si="42"/>
        <v>5.240117283019881</v>
      </c>
      <c r="I63" s="56">
        <f t="shared" si="42"/>
        <v>3.1229090456736133</v>
      </c>
      <c r="J63" s="56">
        <f t="shared" si="42"/>
        <v>3.4067091073097657</v>
      </c>
      <c r="K63" s="56">
        <f t="shared" si="42"/>
        <v>0.58049183542862737</v>
      </c>
      <c r="L63" s="56">
        <f t="shared" si="42"/>
        <v>6.0707742849768032</v>
      </c>
      <c r="M63" s="56">
        <f t="shared" si="42"/>
        <v>0.64900026346335316</v>
      </c>
      <c r="N63" s="56">
        <f t="shared" si="42"/>
        <v>6.161470938106854</v>
      </c>
      <c r="O63" s="56">
        <f t="shared" si="42"/>
        <v>6.1070021274661146</v>
      </c>
      <c r="P63" s="9">
        <f t="shared" si="42"/>
        <v>6.4457948051291396</v>
      </c>
      <c r="Q63" s="31">
        <f>(P63-O63)/O63</f>
        <v>5.5476102773783557E-2</v>
      </c>
    </row>
    <row r="64" spans="1:17" ht="26.25" customHeight="1" thickBot="1">
      <c r="A64" s="254" t="s">
        <v>43</v>
      </c>
      <c r="B64" s="242">
        <f t="shared" ref="B64:P64" si="43">(B43/B22)*10</f>
        <v>0.49273353551698351</v>
      </c>
      <c r="C64" s="243">
        <f t="shared" si="43"/>
        <v>0.50067323683720455</v>
      </c>
      <c r="D64" s="243">
        <f t="shared" si="43"/>
        <v>0.66637088176051251</v>
      </c>
      <c r="E64" s="243">
        <f t="shared" si="43"/>
        <v>0.76521856790001674</v>
      </c>
      <c r="F64" s="243">
        <f t="shared" si="43"/>
        <v>0.5370958538372026</v>
      </c>
      <c r="G64" s="243">
        <f t="shared" si="43"/>
        <v>0.54025899524177445</v>
      </c>
      <c r="H64" s="243">
        <f t="shared" si="43"/>
        <v>0.61065985580206905</v>
      </c>
      <c r="I64" s="243">
        <f t="shared" si="43"/>
        <v>0.63644399512243344</v>
      </c>
      <c r="J64" s="243">
        <f t="shared" si="43"/>
        <v>0.78229612020749861</v>
      </c>
      <c r="K64" s="243">
        <f t="shared" si="43"/>
        <v>0.57646774828354808</v>
      </c>
      <c r="L64" s="243">
        <f t="shared" si="23"/>
        <v>0.60561122066808393</v>
      </c>
      <c r="M64" s="243">
        <f t="shared" si="23"/>
        <v>0.58185412653151725</v>
      </c>
      <c r="N64" s="243">
        <f t="shared" ref="N64:O64" si="44">(N43/N22)*10</f>
        <v>0.69106184743419219</v>
      </c>
      <c r="O64" s="243">
        <f t="shared" si="44"/>
        <v>0.68302149131375134</v>
      </c>
      <c r="P64" s="244">
        <f t="shared" si="43"/>
        <v>0.79036381407690304</v>
      </c>
      <c r="Q64" s="234">
        <f t="shared" si="27"/>
        <v>0.15715804572515735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15">
    <mergeCell ref="T4:AA5"/>
    <mergeCell ref="T25:AA26"/>
    <mergeCell ref="Q46:Q48"/>
    <mergeCell ref="A4:A6"/>
    <mergeCell ref="S4:S6"/>
    <mergeCell ref="B4:P4"/>
    <mergeCell ref="B5:P5"/>
    <mergeCell ref="Q4:Q6"/>
    <mergeCell ref="B46:P46"/>
    <mergeCell ref="B47:P47"/>
    <mergeCell ref="B25:P25"/>
    <mergeCell ref="B26:P26"/>
    <mergeCell ref="Q25:Q27"/>
    <mergeCell ref="A25:A27"/>
    <mergeCell ref="A46:A48"/>
  </mergeCells>
  <conditionalFormatting sqref="AP7:AP22">
    <cfRule type="cellIs" dxfId="1" priority="26" operator="greaterThan">
      <formula>0</formula>
    </cfRule>
    <cfRule type="cellIs" dxfId="0" priority="27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8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5" id="{38EF8686-D3FC-49AD-B92B-8FB5022A4E3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Q7:Q22</xm:sqref>
        </x14:conditionalFormatting>
        <x14:conditionalFormatting xmlns:xm="http://schemas.microsoft.com/office/excel/2006/main">
          <x14:cfRule type="iconSet" priority="106" id="{31BA5625-5274-4873-8EDD-75678D0CB0E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Q28:Q42</xm:sqref>
        </x14:conditionalFormatting>
        <x14:conditionalFormatting xmlns:xm="http://schemas.microsoft.com/office/excel/2006/main">
          <x14:cfRule type="iconSet" priority="2" id="{40683F1F-E33A-4284-A167-CF55697832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Q43</xm:sqref>
        </x14:conditionalFormatting>
        <x14:conditionalFormatting xmlns:xm="http://schemas.microsoft.com/office/excel/2006/main">
          <x14:cfRule type="iconSet" priority="3" id="{DAEECC0C-1607-4B53-B8DA-EB046E74B67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Q49:Q63</xm:sqref>
        </x14:conditionalFormatting>
        <x14:conditionalFormatting xmlns:xm="http://schemas.microsoft.com/office/excel/2006/main">
          <x14:cfRule type="iconSet" priority="1" id="{92562F42-92C2-4495-B8D1-0277757617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Q64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99486-6A94-447E-80C4-8C33538D69CA}">
  <sheetPr>
    <pageSetUpPr fitToPage="1"/>
  </sheetPr>
  <dimension ref="A1:AB132"/>
  <sheetViews>
    <sheetView topLeftCell="H72" zoomScaleNormal="100" workbookViewId="0">
      <selection activeCell="Y72" sqref="Y72:Z89"/>
    </sheetView>
  </sheetViews>
  <sheetFormatPr defaultRowHeight="15"/>
  <cols>
    <col min="1" max="1" width="2.85546875" customWidth="1"/>
    <col min="2" max="2" width="2.28515625" customWidth="1"/>
    <col min="3" max="3" width="22" customWidth="1"/>
    <col min="4" max="6" width="9.140625" customWidth="1"/>
    <col min="19" max="19" width="11" customWidth="1"/>
    <col min="20" max="20" width="1.42578125" customWidth="1"/>
    <col min="21" max="21" width="9.140625" customWidth="1"/>
    <col min="22" max="23" width="9.28515625" bestFit="1" customWidth="1"/>
    <col min="24" max="27" width="9.28515625" customWidth="1"/>
    <col min="28" max="28" width="10.140625" bestFit="1" customWidth="1"/>
    <col min="29" max="29" width="11" customWidth="1"/>
    <col min="30" max="30" width="1.42578125" customWidth="1"/>
    <col min="31" max="33" width="9.140625" customWidth="1"/>
    <col min="42" max="42" width="11" customWidth="1"/>
  </cols>
  <sheetData>
    <row r="1" spans="1:28" ht="15.75">
      <c r="A1" s="10" t="s">
        <v>121</v>
      </c>
    </row>
    <row r="3" spans="1:28" ht="15.75" thickBot="1"/>
    <row r="4" spans="1:28">
      <c r="A4" s="495" t="s">
        <v>71</v>
      </c>
      <c r="B4" s="474"/>
      <c r="C4" s="474"/>
      <c r="D4" s="542" t="s">
        <v>18</v>
      </c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4"/>
      <c r="S4" s="518" t="s">
        <v>165</v>
      </c>
      <c r="U4" s="545" t="s">
        <v>111</v>
      </c>
      <c r="V4" s="543"/>
      <c r="W4" s="543"/>
      <c r="X4" s="543"/>
      <c r="Y4" s="543"/>
      <c r="Z4" s="543"/>
      <c r="AA4" s="543"/>
      <c r="AB4" s="546"/>
    </row>
    <row r="5" spans="1:28">
      <c r="A5" s="512"/>
      <c r="B5" s="475"/>
      <c r="C5" s="475"/>
      <c r="D5" s="547" t="s">
        <v>67</v>
      </c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548"/>
      <c r="P5" s="548"/>
      <c r="Q5" s="548"/>
      <c r="R5" s="549"/>
      <c r="S5" s="519"/>
      <c r="U5" s="550" t="s">
        <v>67</v>
      </c>
      <c r="V5" s="548"/>
      <c r="W5" s="548"/>
      <c r="X5" s="548"/>
      <c r="Y5" s="548"/>
      <c r="Z5" s="548"/>
      <c r="AA5" s="548"/>
      <c r="AB5" s="551"/>
    </row>
    <row r="6" spans="1:28" ht="18.75" customHeight="1" thickBot="1">
      <c r="A6" s="512"/>
      <c r="B6" s="475"/>
      <c r="C6" s="475"/>
      <c r="D6" s="61">
        <v>2010</v>
      </c>
      <c r="E6" s="62">
        <v>2011</v>
      </c>
      <c r="F6" s="62">
        <v>2012</v>
      </c>
      <c r="G6" s="59">
        <v>2013</v>
      </c>
      <c r="H6" s="59">
        <v>2014</v>
      </c>
      <c r="I6" s="59">
        <v>2015</v>
      </c>
      <c r="J6" s="59">
        <v>2016</v>
      </c>
      <c r="K6" s="59">
        <v>2017</v>
      </c>
      <c r="L6" s="59">
        <v>2018</v>
      </c>
      <c r="M6" s="59">
        <v>2019</v>
      </c>
      <c r="N6" s="59">
        <v>2020</v>
      </c>
      <c r="O6" s="59">
        <v>2021</v>
      </c>
      <c r="P6" s="59">
        <v>2022</v>
      </c>
      <c r="Q6" s="59">
        <v>2023</v>
      </c>
      <c r="R6" s="60">
        <v>2024</v>
      </c>
      <c r="S6" s="520"/>
      <c r="U6" s="51">
        <v>2010</v>
      </c>
      <c r="V6" s="37">
        <v>2015</v>
      </c>
      <c r="W6" s="37">
        <v>2019</v>
      </c>
      <c r="X6" s="37">
        <v>2020</v>
      </c>
      <c r="Y6" s="37">
        <v>2021</v>
      </c>
      <c r="Z6" s="37">
        <v>2022</v>
      </c>
      <c r="AA6" s="37">
        <v>2023</v>
      </c>
      <c r="AB6" s="272">
        <v>2024</v>
      </c>
    </row>
    <row r="7" spans="1:28" ht="20.100000000000001" customHeight="1" thickBot="1">
      <c r="A7" s="42" t="s">
        <v>44</v>
      </c>
      <c r="B7" s="43"/>
      <c r="C7" s="43"/>
      <c r="D7" s="132">
        <v>258666.57</v>
      </c>
      <c r="E7" s="138">
        <v>143062.49999999997</v>
      </c>
      <c r="F7" s="138">
        <v>103888.78</v>
      </c>
      <c r="G7" s="138">
        <v>123517.51999999999</v>
      </c>
      <c r="H7" s="138">
        <v>109539.43000000002</v>
      </c>
      <c r="I7" s="138">
        <v>117617.18</v>
      </c>
      <c r="J7" s="138">
        <v>92071.18</v>
      </c>
      <c r="K7" s="138">
        <v>85125.209999999992</v>
      </c>
      <c r="L7" s="138">
        <v>124327.70999999998</v>
      </c>
      <c r="M7" s="138">
        <v>149479.43</v>
      </c>
      <c r="N7" s="138">
        <v>127397.62999999998</v>
      </c>
      <c r="O7" s="138">
        <v>118244.95000000001</v>
      </c>
      <c r="P7" s="138">
        <v>230741.31000000006</v>
      </c>
      <c r="Q7" s="138">
        <v>227102.28999999998</v>
      </c>
      <c r="R7" s="163">
        <v>118856.67</v>
      </c>
      <c r="S7" s="28">
        <f t="shared" ref="S7:S36" si="0">(R7-Q7)/Q7</f>
        <v>-0.47663817040330148</v>
      </c>
      <c r="T7" s="2"/>
      <c r="U7" s="288">
        <f>D7/$D$27</f>
        <v>0.9989709694035932</v>
      </c>
      <c r="V7" s="211">
        <f t="shared" ref="V7:V26" si="1">I7/$I$27</f>
        <v>0.99708125059129471</v>
      </c>
      <c r="W7" s="211">
        <f>M7/$M$27</f>
        <v>0.99930540388424305</v>
      </c>
      <c r="X7" s="211">
        <f>N7/$N$27</f>
        <v>0.99706673787660915</v>
      </c>
      <c r="Y7" s="211">
        <f>O7/$O$27</f>
        <v>0.99741024969892944</v>
      </c>
      <c r="Z7" s="211">
        <f>P7/$P$27</f>
        <v>0.99926720532265056</v>
      </c>
      <c r="AA7" s="211">
        <f t="shared" ref="AA7:AA26" si="2">Q7/$Q$27</f>
        <v>0.99841556432837408</v>
      </c>
      <c r="AB7" s="289">
        <f t="shared" ref="AB7:AB26" si="3">R7/$R$27</f>
        <v>0.99344480242298328</v>
      </c>
    </row>
    <row r="8" spans="1:28" ht="20.100000000000001" customHeight="1">
      <c r="A8" s="69"/>
      <c r="B8" s="68" t="s">
        <v>95</v>
      </c>
      <c r="C8" s="68"/>
      <c r="D8" s="72">
        <v>152857.45000000004</v>
      </c>
      <c r="E8" s="77">
        <v>90031.939999999973</v>
      </c>
      <c r="F8" s="77">
        <v>47641.93</v>
      </c>
      <c r="G8" s="77">
        <v>37150.15</v>
      </c>
      <c r="H8" s="77">
        <v>36419.920000000013</v>
      </c>
      <c r="I8" s="77">
        <v>26236.57</v>
      </c>
      <c r="J8" s="77">
        <v>20404.57</v>
      </c>
      <c r="K8" s="77">
        <v>21162.32</v>
      </c>
      <c r="L8" s="77">
        <v>36854.669999999991</v>
      </c>
      <c r="M8" s="77">
        <v>37129.459999999992</v>
      </c>
      <c r="N8" s="77">
        <v>27230.389999999992</v>
      </c>
      <c r="O8" s="77">
        <v>33653.94</v>
      </c>
      <c r="P8" s="77">
        <v>26078.44000000001</v>
      </c>
      <c r="Q8" s="77">
        <v>16966.770000000004</v>
      </c>
      <c r="R8" s="73">
        <v>56080.429999999986</v>
      </c>
      <c r="S8" s="81">
        <f t="shared" si="0"/>
        <v>2.3053097319053641</v>
      </c>
      <c r="U8" s="290">
        <f t="shared" ref="U8:U26" si="4">D8/$D$27</f>
        <v>0.59033587141570443</v>
      </c>
      <c r="V8" s="291">
        <f t="shared" si="1"/>
        <v>0.22241641932603762</v>
      </c>
      <c r="W8" s="291">
        <f t="shared" ref="W8:W26" si="5">M8/$M$27</f>
        <v>0.24821923672911944</v>
      </c>
      <c r="X8" s="291">
        <f t="shared" ref="X8:X26" si="6">N8/$N$27</f>
        <v>0.2131163360606303</v>
      </c>
      <c r="Y8" s="291">
        <f t="shared" ref="Y8:Y26" si="7">O8/$O$27</f>
        <v>0.28387499591951104</v>
      </c>
      <c r="Z8" s="291">
        <f t="shared" ref="Z8:Z26" si="8">P8/$P$27</f>
        <v>0.112937427017184</v>
      </c>
      <c r="AA8" s="291">
        <f t="shared" si="2"/>
        <v>7.4591441787662E-2</v>
      </c>
      <c r="AB8" s="292">
        <f t="shared" si="3"/>
        <v>0.46873946326399629</v>
      </c>
    </row>
    <row r="9" spans="1:28" ht="20.100000000000001" customHeight="1">
      <c r="A9" s="16"/>
      <c r="C9" t="s">
        <v>46</v>
      </c>
      <c r="D9" s="25">
        <v>88988.750000000029</v>
      </c>
      <c r="E9" s="26">
        <v>55985.209999999985</v>
      </c>
      <c r="F9" s="26">
        <v>28063.99</v>
      </c>
      <c r="G9" s="26">
        <v>17102.879999999997</v>
      </c>
      <c r="H9" s="26">
        <v>19659.200000000012</v>
      </c>
      <c r="I9" s="26">
        <v>16661.95</v>
      </c>
      <c r="J9" s="26">
        <v>14701.039999999999</v>
      </c>
      <c r="K9" s="26">
        <v>13716.62</v>
      </c>
      <c r="L9" s="26">
        <v>11031.350000000004</v>
      </c>
      <c r="M9" s="26">
        <v>4431.0800000000017</v>
      </c>
      <c r="N9" s="26">
        <v>5126.9399999999987</v>
      </c>
      <c r="O9" s="26">
        <v>17106.989999999998</v>
      </c>
      <c r="P9" s="26">
        <v>13579.640000000003</v>
      </c>
      <c r="Q9" s="26">
        <v>8697.02</v>
      </c>
      <c r="R9" s="66">
        <v>41244.289999999994</v>
      </c>
      <c r="S9" s="208">
        <f t="shared" si="0"/>
        <v>3.7423473787573207</v>
      </c>
      <c r="U9" s="220">
        <f t="shared" si="4"/>
        <v>0.34367478508534766</v>
      </c>
      <c r="V9" s="214">
        <f t="shared" si="1"/>
        <v>0.14124907554567814</v>
      </c>
      <c r="W9" s="214">
        <f t="shared" si="5"/>
        <v>2.9622819601622736E-2</v>
      </c>
      <c r="X9" s="214">
        <f t="shared" si="6"/>
        <v>4.0125560743077417E-2</v>
      </c>
      <c r="Y9" s="214">
        <f t="shared" si="7"/>
        <v>0.14429950004204903</v>
      </c>
      <c r="Z9" s="214">
        <f t="shared" si="8"/>
        <v>5.8809100598794718E-2</v>
      </c>
      <c r="AA9" s="214">
        <f t="shared" si="2"/>
        <v>3.8234929869157892E-2</v>
      </c>
      <c r="AB9" s="225">
        <f t="shared" si="3"/>
        <v>0.34473391800499054</v>
      </c>
    </row>
    <row r="10" spans="1:28" ht="20.100000000000001" customHeight="1">
      <c r="A10" s="16"/>
      <c r="C10" t="s">
        <v>47</v>
      </c>
      <c r="D10" s="25">
        <v>63868.700000000004</v>
      </c>
      <c r="E10" s="26">
        <v>34046.729999999996</v>
      </c>
      <c r="F10" s="26">
        <v>19577.939999999999</v>
      </c>
      <c r="G10" s="26">
        <v>20047.270000000004</v>
      </c>
      <c r="H10" s="26">
        <v>16760.72</v>
      </c>
      <c r="I10" s="26">
        <v>9574.619999999999</v>
      </c>
      <c r="J10" s="26">
        <v>5703.53</v>
      </c>
      <c r="K10" s="26">
        <v>7445.7</v>
      </c>
      <c r="L10" s="26">
        <v>25823.319999999985</v>
      </c>
      <c r="M10" s="26">
        <v>32698.37999999999</v>
      </c>
      <c r="N10" s="26">
        <v>22103.449999999993</v>
      </c>
      <c r="O10" s="26">
        <v>16546.950000000008</v>
      </c>
      <c r="P10" s="26">
        <v>12498.800000000008</v>
      </c>
      <c r="Q10" s="26">
        <v>8269.7500000000018</v>
      </c>
      <c r="R10" s="66">
        <v>14836.139999999994</v>
      </c>
      <c r="S10" s="208">
        <f t="shared" si="0"/>
        <v>0.79402521237038493</v>
      </c>
      <c r="U10" s="220">
        <f t="shared" si="4"/>
        <v>0.24666108633035677</v>
      </c>
      <c r="V10" s="214">
        <f t="shared" si="1"/>
        <v>8.1167343780359474E-2</v>
      </c>
      <c r="W10" s="214">
        <f t="shared" si="5"/>
        <v>0.21859641712749672</v>
      </c>
      <c r="X10" s="214">
        <f t="shared" si="6"/>
        <v>0.17299077531755286</v>
      </c>
      <c r="Y10" s="214">
        <f t="shared" si="7"/>
        <v>0.13957549587746207</v>
      </c>
      <c r="Z10" s="214">
        <f t="shared" si="8"/>
        <v>5.4128326418389279E-2</v>
      </c>
      <c r="AA10" s="214">
        <f t="shared" si="2"/>
        <v>3.63565119185041E-2</v>
      </c>
      <c r="AB10" s="225">
        <f t="shared" si="3"/>
        <v>0.12400554525900577</v>
      </c>
    </row>
    <row r="11" spans="1:28" ht="20.100000000000001" customHeight="1">
      <c r="A11" s="260"/>
      <c r="B11" s="554" t="s">
        <v>103</v>
      </c>
      <c r="C11" s="555"/>
      <c r="D11" s="133"/>
      <c r="E11" s="78"/>
      <c r="F11" s="78"/>
      <c r="G11" s="78"/>
      <c r="H11" s="78"/>
      <c r="I11" s="78"/>
      <c r="J11" s="78"/>
      <c r="K11" s="78">
        <v>48626.15</v>
      </c>
      <c r="L11" s="78">
        <v>53598.5</v>
      </c>
      <c r="M11" s="78">
        <v>61361.19</v>
      </c>
      <c r="N11" s="78">
        <v>57782.06</v>
      </c>
      <c r="O11" s="78">
        <v>45995.41</v>
      </c>
      <c r="P11" s="78">
        <v>63134.790000000008</v>
      </c>
      <c r="Q11" s="78">
        <v>55928.280000000006</v>
      </c>
      <c r="R11" s="74">
        <v>49317.97</v>
      </c>
      <c r="S11" s="83">
        <f t="shared" si="0"/>
        <v>-0.11819262097815281</v>
      </c>
      <c r="U11" s="223">
        <f t="shared" si="4"/>
        <v>0</v>
      </c>
      <c r="V11" s="217">
        <f t="shared" si="1"/>
        <v>0</v>
      </c>
      <c r="W11" s="217">
        <f t="shared" si="5"/>
        <v>0.41021409270672077</v>
      </c>
      <c r="X11" s="217">
        <f t="shared" si="6"/>
        <v>0.45222638813603133</v>
      </c>
      <c r="Y11" s="217">
        <f t="shared" si="7"/>
        <v>0.38797676664504183</v>
      </c>
      <c r="Z11" s="217">
        <f t="shared" si="8"/>
        <v>0.27341668972032973</v>
      </c>
      <c r="AA11" s="217">
        <f t="shared" si="2"/>
        <v>0.24587891754907151</v>
      </c>
      <c r="AB11" s="293">
        <f t="shared" si="3"/>
        <v>0.41221650381549996</v>
      </c>
    </row>
    <row r="12" spans="1:28" ht="20.100000000000001" customHeight="1">
      <c r="A12" s="16"/>
      <c r="C12" t="s">
        <v>46</v>
      </c>
      <c r="D12" s="25"/>
      <c r="E12" s="26"/>
      <c r="F12" s="26"/>
      <c r="G12" s="26"/>
      <c r="H12" s="26"/>
      <c r="I12" s="26"/>
      <c r="J12" s="26"/>
      <c r="K12" s="26">
        <v>48554.54</v>
      </c>
      <c r="L12" s="26">
        <v>53457.06</v>
      </c>
      <c r="M12" s="26">
        <v>57824.770000000004</v>
      </c>
      <c r="N12" s="26">
        <v>32971.94</v>
      </c>
      <c r="O12" s="26">
        <v>36157.14</v>
      </c>
      <c r="P12" s="26">
        <v>47025.740000000005</v>
      </c>
      <c r="Q12" s="26">
        <v>52963.55</v>
      </c>
      <c r="R12" s="66">
        <v>49218.44</v>
      </c>
      <c r="S12" s="208">
        <f t="shared" si="0"/>
        <v>-7.0711083377152789E-2</v>
      </c>
      <c r="U12" s="220">
        <f t="shared" si="4"/>
        <v>0</v>
      </c>
      <c r="V12" s="214">
        <f t="shared" si="1"/>
        <v>0</v>
      </c>
      <c r="W12" s="214">
        <f t="shared" si="5"/>
        <v>0.38657228716595632</v>
      </c>
      <c r="X12" s="214">
        <f t="shared" si="6"/>
        <v>0.25805208980153943</v>
      </c>
      <c r="Y12" s="214">
        <f t="shared" si="7"/>
        <v>0.30498978633589974</v>
      </c>
      <c r="Z12" s="214">
        <f t="shared" si="8"/>
        <v>0.20365351912073992</v>
      </c>
      <c r="AA12" s="214">
        <f t="shared" si="2"/>
        <v>0.23284499976677497</v>
      </c>
      <c r="AB12" s="225">
        <f t="shared" si="3"/>
        <v>0.41138459794782622</v>
      </c>
    </row>
    <row r="13" spans="1:28" ht="20.100000000000001" customHeight="1">
      <c r="A13" s="16"/>
      <c r="C13" t="s">
        <v>47</v>
      </c>
      <c r="D13" s="25"/>
      <c r="E13" s="26"/>
      <c r="F13" s="26"/>
      <c r="G13" s="26"/>
      <c r="H13" s="26"/>
      <c r="I13" s="26"/>
      <c r="J13" s="26"/>
      <c r="K13" s="26">
        <v>71.61</v>
      </c>
      <c r="L13" s="26">
        <v>141.43999999999997</v>
      </c>
      <c r="M13" s="26">
        <v>3536.4200000000005</v>
      </c>
      <c r="N13" s="26">
        <v>24810.12</v>
      </c>
      <c r="O13" s="26">
        <v>9838.2700000000023</v>
      </c>
      <c r="P13" s="26">
        <v>16109.050000000001</v>
      </c>
      <c r="Q13" s="26">
        <v>2964.7300000000005</v>
      </c>
      <c r="R13" s="66">
        <v>99.53</v>
      </c>
      <c r="S13" s="208">
        <f t="shared" si="0"/>
        <v>-0.96642864611617241</v>
      </c>
      <c r="U13" s="220">
        <f t="shared" si="4"/>
        <v>0</v>
      </c>
      <c r="V13" s="214">
        <f t="shared" si="1"/>
        <v>0</v>
      </c>
      <c r="W13" s="214">
        <f t="shared" si="5"/>
        <v>2.3641805540764473E-2</v>
      </c>
      <c r="X13" s="214">
        <f t="shared" si="6"/>
        <v>0.19417429833449193</v>
      </c>
      <c r="Y13" s="214">
        <f t="shared" si="7"/>
        <v>8.2986980309142061E-2</v>
      </c>
      <c r="Z13" s="214">
        <f t="shared" si="8"/>
        <v>6.9763170599589822E-2</v>
      </c>
      <c r="AA13" s="214">
        <f t="shared" si="2"/>
        <v>1.303391778229652E-2</v>
      </c>
      <c r="AB13" s="225">
        <f t="shared" si="3"/>
        <v>8.319058676737244E-4</v>
      </c>
    </row>
    <row r="14" spans="1:28" ht="20.100000000000001" customHeight="1">
      <c r="A14" s="70"/>
      <c r="B14" s="71" t="s">
        <v>104</v>
      </c>
      <c r="C14" s="71"/>
      <c r="D14" s="133">
        <v>105809.12</v>
      </c>
      <c r="E14" s="78">
        <v>53030.559999999998</v>
      </c>
      <c r="F14" s="78">
        <v>56246.85</v>
      </c>
      <c r="G14" s="78">
        <v>86367.37</v>
      </c>
      <c r="H14" s="78">
        <v>73119.510000000009</v>
      </c>
      <c r="I14" s="78">
        <v>91380.610000000015</v>
      </c>
      <c r="J14" s="78">
        <v>71666.61</v>
      </c>
      <c r="K14" s="78">
        <v>15336.739999999998</v>
      </c>
      <c r="L14" s="78">
        <v>33874.539999999994</v>
      </c>
      <c r="M14" s="78">
        <v>50988.779999999992</v>
      </c>
      <c r="N14" s="78">
        <v>42385.179999999986</v>
      </c>
      <c r="O14" s="78">
        <v>38595.600000000006</v>
      </c>
      <c r="P14" s="78">
        <v>141528.08000000005</v>
      </c>
      <c r="Q14" s="78">
        <v>154207.24</v>
      </c>
      <c r="R14" s="74">
        <v>13458.270000000002</v>
      </c>
      <c r="S14" s="83">
        <f t="shared" si="0"/>
        <v>-0.91272608212169548</v>
      </c>
      <c r="U14" s="223">
        <f t="shared" si="4"/>
        <v>0.40863509798788888</v>
      </c>
      <c r="V14" s="217">
        <f t="shared" si="1"/>
        <v>0.7746648312652572</v>
      </c>
      <c r="W14" s="217">
        <f t="shared" si="5"/>
        <v>0.34087207444840273</v>
      </c>
      <c r="X14" s="217">
        <f t="shared" si="6"/>
        <v>0.33172401367994747</v>
      </c>
      <c r="Y14" s="217">
        <f t="shared" si="7"/>
        <v>0.32555848713437657</v>
      </c>
      <c r="Z14" s="217">
        <f t="shared" si="8"/>
        <v>0.61291308858513682</v>
      </c>
      <c r="AA14" s="217">
        <f t="shared" si="2"/>
        <v>0.67794520499164068</v>
      </c>
      <c r="AB14" s="293">
        <f t="shared" si="3"/>
        <v>0.11248883534348696</v>
      </c>
    </row>
    <row r="15" spans="1:28" ht="20.100000000000001" customHeight="1">
      <c r="A15" s="16"/>
      <c r="C15" t="s">
        <v>46</v>
      </c>
      <c r="D15" s="25">
        <v>82715.45</v>
      </c>
      <c r="E15" s="26">
        <v>38271.9</v>
      </c>
      <c r="F15" s="26">
        <v>39976.400000000001</v>
      </c>
      <c r="G15" s="26">
        <v>33214.06</v>
      </c>
      <c r="H15" s="26">
        <v>43752.47</v>
      </c>
      <c r="I15" s="26">
        <v>51863.490000000005</v>
      </c>
      <c r="J15" s="26">
        <v>45851.35</v>
      </c>
      <c r="K15" s="26">
        <v>1249.01</v>
      </c>
      <c r="L15" s="26">
        <v>3927.26</v>
      </c>
      <c r="M15" s="26">
        <v>1044.72</v>
      </c>
      <c r="N15" s="26">
        <v>5.95</v>
      </c>
      <c r="O15" s="26">
        <v>41.77</v>
      </c>
      <c r="P15" s="26">
        <v>35.01</v>
      </c>
      <c r="Q15" s="26">
        <v>36.230000000000004</v>
      </c>
      <c r="R15" s="66">
        <v>192.6</v>
      </c>
      <c r="S15" s="208">
        <f t="shared" si="0"/>
        <v>4.3160364338945625</v>
      </c>
      <c r="U15" s="220">
        <f t="shared" si="4"/>
        <v>0.31944728408914397</v>
      </c>
      <c r="V15" s="214">
        <f t="shared" si="1"/>
        <v>0.43966462611354151</v>
      </c>
      <c r="W15" s="214">
        <f t="shared" si="5"/>
        <v>6.9842007127398492E-3</v>
      </c>
      <c r="X15" s="214">
        <f t="shared" si="6"/>
        <v>4.6567169972987924E-5</v>
      </c>
      <c r="Y15" s="214">
        <f t="shared" si="7"/>
        <v>3.5233492956717632E-4</v>
      </c>
      <c r="Z15" s="214">
        <f t="shared" si="8"/>
        <v>1.5161717188112516E-4</v>
      </c>
      <c r="AA15" s="214">
        <f t="shared" si="2"/>
        <v>1.5927886898726119E-4</v>
      </c>
      <c r="AB15" s="225">
        <f t="shared" si="3"/>
        <v>1.6098168402889511E-3</v>
      </c>
    </row>
    <row r="16" spans="1:28" ht="20.100000000000001" customHeight="1" thickBot="1">
      <c r="A16" s="16"/>
      <c r="C16" t="s">
        <v>47</v>
      </c>
      <c r="D16" s="25">
        <v>23093.67</v>
      </c>
      <c r="E16" s="26">
        <v>14758.66</v>
      </c>
      <c r="F16" s="26">
        <v>16270.449999999999</v>
      </c>
      <c r="G16" s="26">
        <v>53153.31</v>
      </c>
      <c r="H16" s="26">
        <v>29367.040000000001</v>
      </c>
      <c r="I16" s="26">
        <v>39517.120000000003</v>
      </c>
      <c r="J16" s="26">
        <v>25815.26</v>
      </c>
      <c r="K16" s="26">
        <v>14087.729999999998</v>
      </c>
      <c r="L16" s="26">
        <v>29947.279999999995</v>
      </c>
      <c r="M16" s="26">
        <v>49944.05999999999</v>
      </c>
      <c r="N16" s="26">
        <v>42379.229999999989</v>
      </c>
      <c r="O16" s="26">
        <v>38553.830000000009</v>
      </c>
      <c r="P16" s="26">
        <v>141493.07000000004</v>
      </c>
      <c r="Q16" s="26">
        <v>154171.00999999998</v>
      </c>
      <c r="R16" s="66">
        <v>13265.670000000002</v>
      </c>
      <c r="S16" s="208">
        <f t="shared" si="0"/>
        <v>-0.91395483495891983</v>
      </c>
      <c r="U16" s="220">
        <f t="shared" si="4"/>
        <v>8.9187813898744916E-2</v>
      </c>
      <c r="V16" s="214">
        <f t="shared" si="1"/>
        <v>0.33500020515171564</v>
      </c>
      <c r="W16" s="214">
        <f t="shared" si="5"/>
        <v>0.33388787373566287</v>
      </c>
      <c r="X16" s="214">
        <f t="shared" si="6"/>
        <v>0.33167744650997455</v>
      </c>
      <c r="Y16" s="214">
        <f t="shared" si="7"/>
        <v>0.32520615220480947</v>
      </c>
      <c r="Z16" s="214">
        <f t="shared" si="8"/>
        <v>0.61276147141325565</v>
      </c>
      <c r="AA16" s="214">
        <f t="shared" si="2"/>
        <v>0.67778592612265331</v>
      </c>
      <c r="AB16" s="225">
        <f t="shared" si="3"/>
        <v>0.11087901850319799</v>
      </c>
    </row>
    <row r="17" spans="1:28" ht="20.100000000000001" customHeight="1" thickBot="1">
      <c r="A17" s="42" t="s">
        <v>49</v>
      </c>
      <c r="B17" s="43"/>
      <c r="C17" s="43"/>
      <c r="D17" s="132">
        <v>266.45</v>
      </c>
      <c r="E17" s="138">
        <v>17.52</v>
      </c>
      <c r="F17" s="138">
        <v>204.56</v>
      </c>
      <c r="G17" s="138">
        <v>11.18</v>
      </c>
      <c r="H17" s="138">
        <v>147.45999999999998</v>
      </c>
      <c r="I17" s="138">
        <v>344.3</v>
      </c>
      <c r="J17" s="138">
        <v>362.83</v>
      </c>
      <c r="K17" s="138">
        <v>51.530000000000015</v>
      </c>
      <c r="L17" s="138">
        <v>536.87</v>
      </c>
      <c r="M17" s="138">
        <v>103.89999999999999</v>
      </c>
      <c r="N17" s="138">
        <v>374.78999999999996</v>
      </c>
      <c r="O17" s="138">
        <v>307.02000000000015</v>
      </c>
      <c r="P17" s="138">
        <v>169.21</v>
      </c>
      <c r="Q17" s="138">
        <v>360.40000000000003</v>
      </c>
      <c r="R17" s="163">
        <v>784.27</v>
      </c>
      <c r="S17" s="28">
        <f t="shared" si="0"/>
        <v>1.1761098779134294</v>
      </c>
      <c r="T17" s="2"/>
      <c r="U17" s="288">
        <f t="shared" si="4"/>
        <v>1.0290305964067463E-3</v>
      </c>
      <c r="V17" s="211">
        <f t="shared" si="1"/>
        <v>2.9187494087052827E-3</v>
      </c>
      <c r="W17" s="211">
        <f t="shared" si="5"/>
        <v>6.9459611575701651E-4</v>
      </c>
      <c r="X17" s="211">
        <f t="shared" si="6"/>
        <v>2.9332621233909483E-3</v>
      </c>
      <c r="Y17" s="211">
        <f t="shared" si="7"/>
        <v>2.5897503010704937E-3</v>
      </c>
      <c r="Z17" s="211">
        <f t="shared" si="8"/>
        <v>7.3279467734947712E-4</v>
      </c>
      <c r="AA17" s="211">
        <f t="shared" si="2"/>
        <v>1.5844356716259711E-3</v>
      </c>
      <c r="AB17" s="289">
        <f t="shared" si="3"/>
        <v>6.5551975770166962E-3</v>
      </c>
    </row>
    <row r="18" spans="1:28" ht="20.100000000000001" customHeight="1">
      <c r="A18" s="69"/>
      <c r="B18" s="68" t="s">
        <v>95</v>
      </c>
      <c r="C18" s="68"/>
      <c r="D18" s="72">
        <v>166.88</v>
      </c>
      <c r="E18" s="77">
        <v>17.52</v>
      </c>
      <c r="F18" s="77">
        <v>191.86</v>
      </c>
      <c r="G18" s="77">
        <v>0.95000000000000018</v>
      </c>
      <c r="H18" s="77">
        <v>147.04</v>
      </c>
      <c r="I18" s="77">
        <v>305.96000000000004</v>
      </c>
      <c r="J18" s="77">
        <v>362.74</v>
      </c>
      <c r="K18" s="77">
        <v>51.530000000000015</v>
      </c>
      <c r="L18" s="77">
        <v>296.81</v>
      </c>
      <c r="M18" s="77">
        <v>92.829999999999984</v>
      </c>
      <c r="N18" s="77">
        <v>360.61</v>
      </c>
      <c r="O18" s="77">
        <v>306.57000000000016</v>
      </c>
      <c r="P18" s="77">
        <v>162.30000000000001</v>
      </c>
      <c r="Q18" s="77">
        <v>360.04000000000008</v>
      </c>
      <c r="R18" s="73">
        <v>464.87000000000006</v>
      </c>
      <c r="S18" s="81">
        <f t="shared" si="0"/>
        <v>0.29116209310076646</v>
      </c>
      <c r="U18" s="290">
        <f t="shared" si="4"/>
        <v>6.4449099616572646E-4</v>
      </c>
      <c r="V18" s="291">
        <f t="shared" si="1"/>
        <v>2.5937280542767016E-3</v>
      </c>
      <c r="W18" s="291">
        <f t="shared" si="5"/>
        <v>6.2059054307722649E-4</v>
      </c>
      <c r="X18" s="291">
        <f t="shared" si="6"/>
        <v>2.8222835569679285E-3</v>
      </c>
      <c r="Y18" s="291">
        <f t="shared" si="7"/>
        <v>2.5859544974242109E-3</v>
      </c>
      <c r="Z18" s="291">
        <f t="shared" si="8"/>
        <v>7.0286966570427356E-4</v>
      </c>
      <c r="AA18" s="291">
        <f t="shared" si="2"/>
        <v>1.5828529944845026E-3</v>
      </c>
      <c r="AB18" s="292">
        <f t="shared" si="3"/>
        <v>3.8855428584897446E-3</v>
      </c>
    </row>
    <row r="19" spans="1:28" ht="20.100000000000001" customHeight="1">
      <c r="A19" s="16"/>
      <c r="C19" t="s">
        <v>46</v>
      </c>
      <c r="D19" s="25">
        <v>91.06</v>
      </c>
      <c r="E19" s="26">
        <v>0.70000000000000018</v>
      </c>
      <c r="F19" s="26">
        <v>14.13</v>
      </c>
      <c r="G19" s="26">
        <v>7.0000000000000007E-2</v>
      </c>
      <c r="H19" s="26">
        <v>26.13</v>
      </c>
      <c r="I19" s="26">
        <v>175.33</v>
      </c>
      <c r="J19" s="26">
        <v>69.7</v>
      </c>
      <c r="K19" s="26">
        <v>0.85000000000000009</v>
      </c>
      <c r="L19" s="26">
        <v>252.58</v>
      </c>
      <c r="M19" s="26">
        <v>15.649999999999995</v>
      </c>
      <c r="N19" s="26">
        <v>171.71000000000004</v>
      </c>
      <c r="O19" s="26">
        <v>94.500000000000028</v>
      </c>
      <c r="P19" s="26">
        <v>30.440000000000008</v>
      </c>
      <c r="Q19" s="26">
        <v>48.540000000000013</v>
      </c>
      <c r="R19" s="66">
        <v>247.38000000000002</v>
      </c>
      <c r="S19" s="27">
        <f t="shared" si="0"/>
        <v>4.0964153275648938</v>
      </c>
      <c r="U19" s="220">
        <f t="shared" si="4"/>
        <v>3.5167395799886778E-4</v>
      </c>
      <c r="V19" s="214">
        <f t="shared" si="1"/>
        <v>1.486332657067375E-3</v>
      </c>
      <c r="W19" s="214">
        <f t="shared" si="5"/>
        <v>1.0462395776320795E-4</v>
      </c>
      <c r="X19" s="214">
        <f t="shared" si="6"/>
        <v>1.3438737405145811E-3</v>
      </c>
      <c r="Y19" s="214">
        <f t="shared" si="7"/>
        <v>7.97118765719372E-4</v>
      </c>
      <c r="Z19" s="214">
        <f t="shared" si="8"/>
        <v>1.3182595578581697E-4</v>
      </c>
      <c r="AA19" s="214">
        <f t="shared" si="2"/>
        <v>2.1339763457470771E-4</v>
      </c>
      <c r="AB19" s="225">
        <f t="shared" si="3"/>
        <v>2.0676868637106998E-3</v>
      </c>
    </row>
    <row r="20" spans="1:28" ht="20.100000000000001" customHeight="1">
      <c r="A20" s="16"/>
      <c r="C20" t="s">
        <v>47</v>
      </c>
      <c r="D20" s="25">
        <v>75.820000000000007</v>
      </c>
      <c r="E20" s="26">
        <v>16.82</v>
      </c>
      <c r="F20" s="26">
        <v>177.73000000000002</v>
      </c>
      <c r="G20" s="26">
        <v>0.88000000000000012</v>
      </c>
      <c r="H20" s="26">
        <v>120.91</v>
      </c>
      <c r="I20" s="26">
        <v>130.63</v>
      </c>
      <c r="J20" s="26">
        <v>293.04000000000002</v>
      </c>
      <c r="K20" s="26">
        <v>50.680000000000014</v>
      </c>
      <c r="L20" s="26">
        <v>44.230000000000004</v>
      </c>
      <c r="M20" s="26">
        <v>77.179999999999993</v>
      </c>
      <c r="N20" s="26">
        <v>188.89999999999995</v>
      </c>
      <c r="O20" s="26">
        <v>212.07000000000011</v>
      </c>
      <c r="P20" s="26">
        <v>131.86000000000001</v>
      </c>
      <c r="Q20" s="26">
        <v>311.50000000000006</v>
      </c>
      <c r="R20" s="66">
        <v>217.49000000000004</v>
      </c>
      <c r="S20" s="27">
        <f t="shared" si="0"/>
        <v>-0.3017977528089888</v>
      </c>
      <c r="U20" s="220">
        <f t="shared" si="4"/>
        <v>2.9281703816685874E-4</v>
      </c>
      <c r="V20" s="214">
        <f t="shared" si="1"/>
        <v>1.1073953972093264E-3</v>
      </c>
      <c r="W20" s="214">
        <f t="shared" si="5"/>
        <v>5.1596658531401858E-4</v>
      </c>
      <c r="X20" s="214">
        <f t="shared" si="6"/>
        <v>1.4784098164533472E-3</v>
      </c>
      <c r="Y20" s="214">
        <f t="shared" si="7"/>
        <v>1.7888357317048386E-3</v>
      </c>
      <c r="Z20" s="214">
        <f t="shared" si="8"/>
        <v>5.7104370991845662E-4</v>
      </c>
      <c r="AA20" s="214">
        <f t="shared" si="2"/>
        <v>1.3694553599097948E-3</v>
      </c>
      <c r="AB20" s="225">
        <f t="shared" si="3"/>
        <v>1.8178559947790449E-3</v>
      </c>
    </row>
    <row r="21" spans="1:28" ht="20.100000000000001" customHeight="1">
      <c r="A21" s="70"/>
      <c r="B21" s="554" t="s">
        <v>103</v>
      </c>
      <c r="C21" s="555"/>
      <c r="D21" s="133"/>
      <c r="E21" s="78"/>
      <c r="F21" s="78"/>
      <c r="G21" s="78"/>
      <c r="H21" s="78"/>
      <c r="I21" s="78"/>
      <c r="J21" s="78"/>
      <c r="K21" s="78"/>
      <c r="L21" s="143">
        <v>0.06</v>
      </c>
      <c r="M21" s="143">
        <v>0.03</v>
      </c>
      <c r="N21" s="143">
        <v>12.4</v>
      </c>
      <c r="O21" s="143">
        <v>0.39</v>
      </c>
      <c r="P21" s="143">
        <v>1.28</v>
      </c>
      <c r="Q21" s="143">
        <v>0.21</v>
      </c>
      <c r="R21" s="164">
        <v>319.39999999999998</v>
      </c>
      <c r="S21" s="83"/>
      <c r="U21" s="223">
        <f t="shared" si="4"/>
        <v>0</v>
      </c>
      <c r="V21" s="217">
        <f t="shared" si="1"/>
        <v>0</v>
      </c>
      <c r="W21" s="217">
        <f t="shared" si="5"/>
        <v>2.0055710753330603E-7</v>
      </c>
      <c r="X21" s="217">
        <f t="shared" si="6"/>
        <v>9.7047547506731136E-5</v>
      </c>
      <c r="Y21" s="217">
        <f t="shared" si="7"/>
        <v>3.2896964934450264E-6</v>
      </c>
      <c r="Z21" s="217">
        <f t="shared" si="8"/>
        <v>5.543272779429884E-6</v>
      </c>
      <c r="AA21" s="217">
        <f t="shared" si="2"/>
        <v>9.2322833252345702E-7</v>
      </c>
      <c r="AB21" s="241">
        <f t="shared" si="3"/>
        <v>2.669654718526952E-3</v>
      </c>
    </row>
    <row r="22" spans="1:28" ht="20.100000000000001" customHeight="1">
      <c r="A22" s="16"/>
      <c r="C22" t="s">
        <v>46</v>
      </c>
      <c r="D22" s="25"/>
      <c r="E22" s="26"/>
      <c r="F22" s="26"/>
      <c r="G22" s="26"/>
      <c r="H22" s="26"/>
      <c r="I22" s="26"/>
      <c r="J22" s="26"/>
      <c r="K22" s="26"/>
      <c r="L22" s="142"/>
      <c r="M22" s="142"/>
      <c r="N22" s="142"/>
      <c r="O22" s="142"/>
      <c r="P22" s="142">
        <v>0.3</v>
      </c>
      <c r="Q22" s="142">
        <v>0.06</v>
      </c>
      <c r="R22" s="66">
        <v>0.04</v>
      </c>
      <c r="S22" s="27"/>
      <c r="U22" s="220">
        <f t="shared" si="4"/>
        <v>0</v>
      </c>
      <c r="V22" s="214">
        <f t="shared" si="1"/>
        <v>0</v>
      </c>
      <c r="W22" s="214">
        <f t="shared" si="5"/>
        <v>0</v>
      </c>
      <c r="X22" s="214">
        <f t="shared" si="6"/>
        <v>0</v>
      </c>
      <c r="Y22" s="214">
        <f t="shared" si="7"/>
        <v>0</v>
      </c>
      <c r="Z22" s="214">
        <f t="shared" si="8"/>
        <v>1.299204557678879E-6</v>
      </c>
      <c r="AA22" s="214">
        <f t="shared" si="2"/>
        <v>2.6377952357813055E-7</v>
      </c>
      <c r="AB22" s="225">
        <f t="shared" si="3"/>
        <v>3.3433371553249248E-7</v>
      </c>
    </row>
    <row r="23" spans="1:28" ht="20.100000000000001" customHeight="1">
      <c r="A23" s="16"/>
      <c r="C23" t="s">
        <v>47</v>
      </c>
      <c r="D23" s="25"/>
      <c r="E23" s="26"/>
      <c r="F23" s="26"/>
      <c r="G23" s="26"/>
      <c r="H23" s="26"/>
      <c r="I23" s="26"/>
      <c r="J23" s="26"/>
      <c r="K23" s="26"/>
      <c r="L23" s="142">
        <v>0.06</v>
      </c>
      <c r="M23" s="142">
        <v>0.03</v>
      </c>
      <c r="N23" s="142">
        <v>12.4</v>
      </c>
      <c r="O23" s="142">
        <v>0.39</v>
      </c>
      <c r="P23" s="142">
        <v>0.98</v>
      </c>
      <c r="Q23" s="142">
        <v>0.15</v>
      </c>
      <c r="R23" s="66">
        <v>319.35999999999996</v>
      </c>
      <c r="S23" s="27"/>
      <c r="U23" s="220">
        <f t="shared" si="4"/>
        <v>0</v>
      </c>
      <c r="V23" s="214">
        <f t="shared" si="1"/>
        <v>0</v>
      </c>
      <c r="W23" s="214">
        <f t="shared" si="5"/>
        <v>2.0055710753330603E-7</v>
      </c>
      <c r="X23" s="214">
        <f t="shared" si="6"/>
        <v>9.7047547506731136E-5</v>
      </c>
      <c r="Y23" s="214">
        <f t="shared" si="7"/>
        <v>3.2896964934450264E-6</v>
      </c>
      <c r="Z23" s="214">
        <f t="shared" si="8"/>
        <v>4.2440682217510044E-6</v>
      </c>
      <c r="AA23" s="214">
        <f t="shared" si="2"/>
        <v>6.5944880894532647E-7</v>
      </c>
      <c r="AB23" s="225">
        <f t="shared" si="3"/>
        <v>2.6693203848114195E-3</v>
      </c>
    </row>
    <row r="24" spans="1:28" ht="20.100000000000001" customHeight="1">
      <c r="A24" s="70"/>
      <c r="B24" s="71" t="s">
        <v>104</v>
      </c>
      <c r="C24" s="71"/>
      <c r="D24" s="133">
        <v>99.57</v>
      </c>
      <c r="E24" s="78"/>
      <c r="F24" s="78">
        <v>12.7</v>
      </c>
      <c r="G24" s="78">
        <v>10.23</v>
      </c>
      <c r="H24" s="143">
        <v>0.42</v>
      </c>
      <c r="I24" s="78">
        <v>38.340000000000003</v>
      </c>
      <c r="J24" s="143">
        <v>0.09</v>
      </c>
      <c r="K24" s="78"/>
      <c r="L24" s="78">
        <v>240</v>
      </c>
      <c r="M24" s="78">
        <v>11.040000000000001</v>
      </c>
      <c r="N24" s="78">
        <v>1.78</v>
      </c>
      <c r="O24" s="78">
        <v>6.0000000000000005E-2</v>
      </c>
      <c r="P24" s="78">
        <v>5.63</v>
      </c>
      <c r="Q24" s="78">
        <v>0.15</v>
      </c>
      <c r="R24" s="74"/>
      <c r="S24" s="83">
        <f t="shared" si="0"/>
        <v>-1</v>
      </c>
      <c r="U24" s="223">
        <f t="shared" si="4"/>
        <v>3.845396002410198E-4</v>
      </c>
      <c r="V24" s="217">
        <f t="shared" si="1"/>
        <v>3.2502135442858131E-4</v>
      </c>
      <c r="W24" s="217">
        <f t="shared" si="5"/>
        <v>7.3805015572256621E-5</v>
      </c>
      <c r="X24" s="217">
        <f t="shared" si="6"/>
        <v>1.3931018916288824E-5</v>
      </c>
      <c r="Y24" s="217">
        <f t="shared" si="7"/>
        <v>5.0610715283769644E-7</v>
      </c>
      <c r="Z24" s="217">
        <f t="shared" si="8"/>
        <v>2.4381738865773627E-5</v>
      </c>
      <c r="AA24" s="217">
        <f t="shared" si="2"/>
        <v>6.5944880894532647E-7</v>
      </c>
      <c r="AB24" s="293">
        <f t="shared" si="3"/>
        <v>0</v>
      </c>
    </row>
    <row r="25" spans="1:28" ht="20.100000000000001" customHeight="1">
      <c r="A25" s="16"/>
      <c r="C25" t="s">
        <v>46</v>
      </c>
      <c r="D25" s="25"/>
      <c r="E25" s="26"/>
      <c r="F25" s="26"/>
      <c r="G25" s="26"/>
      <c r="H25" s="142"/>
      <c r="I25" s="26">
        <v>19.5</v>
      </c>
      <c r="J25" s="142"/>
      <c r="K25" s="26"/>
      <c r="L25" s="26"/>
      <c r="M25" s="26"/>
      <c r="N25" s="26"/>
      <c r="O25" s="26"/>
      <c r="P25" s="26"/>
      <c r="Q25" s="26">
        <v>0.06</v>
      </c>
      <c r="R25" s="66"/>
      <c r="S25" s="27"/>
      <c r="U25" s="220">
        <f t="shared" si="4"/>
        <v>0</v>
      </c>
      <c r="V25" s="214">
        <f t="shared" si="1"/>
        <v>1.6530820060921584E-4</v>
      </c>
      <c r="W25" s="214">
        <f t="shared" si="5"/>
        <v>0</v>
      </c>
      <c r="X25" s="214">
        <f t="shared" si="6"/>
        <v>0</v>
      </c>
      <c r="Y25" s="214">
        <f t="shared" si="7"/>
        <v>0</v>
      </c>
      <c r="Z25" s="214">
        <f t="shared" si="8"/>
        <v>0</v>
      </c>
      <c r="AA25" s="214">
        <f t="shared" si="2"/>
        <v>2.6377952357813055E-7</v>
      </c>
      <c r="AB25" s="225">
        <f t="shared" si="3"/>
        <v>0</v>
      </c>
    </row>
    <row r="26" spans="1:28" ht="20.100000000000001" customHeight="1" thickBot="1">
      <c r="A26" s="16"/>
      <c r="C26" t="s">
        <v>47</v>
      </c>
      <c r="D26" s="25">
        <v>99.57</v>
      </c>
      <c r="E26" s="26"/>
      <c r="F26" s="26">
        <v>12.7</v>
      </c>
      <c r="G26" s="26">
        <v>10.23</v>
      </c>
      <c r="H26" s="142">
        <v>0.42</v>
      </c>
      <c r="I26" s="26">
        <v>18.84</v>
      </c>
      <c r="J26" s="142">
        <v>0.09</v>
      </c>
      <c r="K26" s="26"/>
      <c r="L26" s="26">
        <v>240</v>
      </c>
      <c r="M26" s="26">
        <v>11.040000000000001</v>
      </c>
      <c r="N26" s="26">
        <v>1.78</v>
      </c>
      <c r="O26" s="26">
        <v>6.0000000000000005E-2</v>
      </c>
      <c r="P26" s="26">
        <v>5.63</v>
      </c>
      <c r="Q26" s="26">
        <v>0.09</v>
      </c>
      <c r="R26" s="66"/>
      <c r="S26" s="27">
        <f t="shared" si="0"/>
        <v>-1</v>
      </c>
      <c r="U26" s="220">
        <f t="shared" si="4"/>
        <v>3.845396002410198E-4</v>
      </c>
      <c r="V26" s="214">
        <f t="shared" si="1"/>
        <v>1.5971315381936544E-4</v>
      </c>
      <c r="W26" s="214">
        <f t="shared" si="5"/>
        <v>7.3805015572256621E-5</v>
      </c>
      <c r="X26" s="214">
        <f t="shared" si="6"/>
        <v>1.3931018916288824E-5</v>
      </c>
      <c r="Y26" s="214">
        <f t="shared" si="7"/>
        <v>5.0610715283769644E-7</v>
      </c>
      <c r="Z26" s="214">
        <f t="shared" si="8"/>
        <v>2.4381738865773627E-5</v>
      </c>
      <c r="AA26" s="214">
        <f t="shared" si="2"/>
        <v>3.9566928536719587E-7</v>
      </c>
      <c r="AB26" s="225">
        <f t="shared" si="3"/>
        <v>0</v>
      </c>
    </row>
    <row r="27" spans="1:28" ht="26.25" customHeight="1" thickBot="1">
      <c r="A27" s="254" t="s">
        <v>27</v>
      </c>
      <c r="B27" s="231"/>
      <c r="C27" s="231"/>
      <c r="D27" s="232">
        <f>D7+D17</f>
        <v>258933.02000000002</v>
      </c>
      <c r="E27" s="232">
        <f t="shared" ref="E27:R27" si="9">E7+E17</f>
        <v>143080.01999999996</v>
      </c>
      <c r="F27" s="232">
        <f t="shared" si="9"/>
        <v>104093.34</v>
      </c>
      <c r="G27" s="232">
        <f t="shared" si="9"/>
        <v>123528.69999999998</v>
      </c>
      <c r="H27" s="232">
        <f t="shared" si="9"/>
        <v>109686.89000000003</v>
      </c>
      <c r="I27" s="232">
        <f t="shared" si="9"/>
        <v>117961.48</v>
      </c>
      <c r="J27" s="232">
        <f t="shared" si="9"/>
        <v>92434.01</v>
      </c>
      <c r="K27" s="232">
        <f t="shared" si="9"/>
        <v>85176.739999999991</v>
      </c>
      <c r="L27" s="232">
        <f t="shared" si="9"/>
        <v>124864.57999999997</v>
      </c>
      <c r="M27" s="232">
        <f t="shared" si="9"/>
        <v>149583.32999999999</v>
      </c>
      <c r="N27" s="232">
        <f t="shared" si="9"/>
        <v>127772.41999999997</v>
      </c>
      <c r="O27" s="232">
        <f t="shared" si="9"/>
        <v>118551.97000000002</v>
      </c>
      <c r="P27" s="232">
        <f t="shared" si="9"/>
        <v>230910.52000000005</v>
      </c>
      <c r="Q27" s="232">
        <f t="shared" si="9"/>
        <v>227462.68999999997</v>
      </c>
      <c r="R27" s="232">
        <f t="shared" si="9"/>
        <v>119640.94</v>
      </c>
      <c r="S27" s="234">
        <f t="shared" si="0"/>
        <v>-0.47401949743933824</v>
      </c>
      <c r="T27" s="2"/>
      <c r="U27" s="255">
        <f>U7+U17</f>
        <v>1</v>
      </c>
      <c r="V27" s="256">
        <f t="shared" ref="V27:AB27" si="10">V7+V17</f>
        <v>1</v>
      </c>
      <c r="W27" s="256">
        <f t="shared" si="10"/>
        <v>1</v>
      </c>
      <c r="X27" s="256">
        <f t="shared" si="10"/>
        <v>1</v>
      </c>
      <c r="Y27" s="256">
        <f t="shared" si="10"/>
        <v>0.99999999999999989</v>
      </c>
      <c r="Z27" s="256">
        <f t="shared" si="10"/>
        <v>1</v>
      </c>
      <c r="AA27" s="256">
        <f t="shared" si="10"/>
        <v>1</v>
      </c>
      <c r="AB27" s="257">
        <f t="shared" si="10"/>
        <v>1</v>
      </c>
    </row>
    <row r="28" spans="1:28" ht="20.100000000000001" customHeight="1">
      <c r="A28" s="69"/>
      <c r="B28" s="263" t="s">
        <v>95</v>
      </c>
      <c r="C28" s="263"/>
      <c r="D28" s="264">
        <f t="shared" ref="D28:R30" si="11">D8+D18</f>
        <v>153024.33000000005</v>
      </c>
      <c r="E28" s="265">
        <f t="shared" si="11"/>
        <v>90049.459999999977</v>
      </c>
      <c r="F28" s="265">
        <f t="shared" si="11"/>
        <v>47833.79</v>
      </c>
      <c r="G28" s="265">
        <f t="shared" si="11"/>
        <v>37151.1</v>
      </c>
      <c r="H28" s="265">
        <f t="shared" si="11"/>
        <v>36566.960000000014</v>
      </c>
      <c r="I28" s="265">
        <f t="shared" si="11"/>
        <v>26542.53</v>
      </c>
      <c r="J28" s="265">
        <f t="shared" si="11"/>
        <v>20767.310000000001</v>
      </c>
      <c r="K28" s="265">
        <f t="shared" si="11"/>
        <v>21213.85</v>
      </c>
      <c r="L28" s="265">
        <f t="shared" si="11"/>
        <v>37151.479999999989</v>
      </c>
      <c r="M28" s="265">
        <f t="shared" ref="M28:Q30" si="12">M8+M18</f>
        <v>37222.289999999994</v>
      </c>
      <c r="N28" s="265">
        <f t="shared" si="12"/>
        <v>27590.999999999993</v>
      </c>
      <c r="O28" s="265">
        <f t="shared" si="12"/>
        <v>33960.51</v>
      </c>
      <c r="P28" s="265">
        <f t="shared" ref="P28" si="13">P8+P18</f>
        <v>26240.740000000009</v>
      </c>
      <c r="Q28" s="265">
        <f t="shared" si="12"/>
        <v>17326.810000000005</v>
      </c>
      <c r="R28" s="266">
        <f t="shared" si="11"/>
        <v>56545.299999999988</v>
      </c>
      <c r="S28" s="81">
        <f t="shared" si="0"/>
        <v>2.2634570356574564</v>
      </c>
      <c r="T28" s="2"/>
      <c r="U28" s="294">
        <f>D28/D$27</f>
        <v>0.59098036241187024</v>
      </c>
      <c r="V28" s="295">
        <f>I28/I$27</f>
        <v>0.22501014738031433</v>
      </c>
      <c r="W28" s="295">
        <f t="shared" ref="W28:Z29" si="14">M28/M27</f>
        <v>0.2488398272721967</v>
      </c>
      <c r="X28" s="295">
        <f t="shared" si="14"/>
        <v>0.21593861961759822</v>
      </c>
      <c r="Y28" s="295">
        <f t="shared" si="14"/>
        <v>0.28646095041693526</v>
      </c>
      <c r="Z28" s="295">
        <f t="shared" si="14"/>
        <v>0.11364029668288826</v>
      </c>
      <c r="AA28" s="295">
        <f t="shared" ref="AA28:AA29" si="15">Q28/Q27</f>
        <v>7.6174294782146504E-2</v>
      </c>
      <c r="AB28" s="296">
        <f>R28/R$27</f>
        <v>0.47262500612248604</v>
      </c>
    </row>
    <row r="29" spans="1:28" ht="20.100000000000001" customHeight="1">
      <c r="A29" s="16"/>
      <c r="C29" t="s">
        <v>46</v>
      </c>
      <c r="D29" s="17">
        <f>D9+D19</f>
        <v>89079.810000000027</v>
      </c>
      <c r="E29" s="26">
        <f t="shared" si="11"/>
        <v>55985.909999999982</v>
      </c>
      <c r="F29" s="26">
        <f t="shared" si="11"/>
        <v>28078.120000000003</v>
      </c>
      <c r="G29" s="26">
        <f t="shared" si="11"/>
        <v>17102.949999999997</v>
      </c>
      <c r="H29" s="26">
        <f t="shared" si="11"/>
        <v>19685.330000000013</v>
      </c>
      <c r="I29" s="26">
        <f t="shared" si="11"/>
        <v>16837.280000000002</v>
      </c>
      <c r="J29" s="26">
        <f t="shared" si="11"/>
        <v>14770.74</v>
      </c>
      <c r="K29" s="26">
        <f t="shared" si="11"/>
        <v>13717.470000000001</v>
      </c>
      <c r="L29" s="26">
        <f t="shared" si="11"/>
        <v>11283.930000000004</v>
      </c>
      <c r="M29" s="26">
        <f t="shared" si="12"/>
        <v>4446.7300000000014</v>
      </c>
      <c r="N29" s="26">
        <f t="shared" si="12"/>
        <v>5298.6499999999987</v>
      </c>
      <c r="O29" s="26">
        <f t="shared" si="12"/>
        <v>17201.489999999998</v>
      </c>
      <c r="P29" s="26">
        <f t="shared" ref="P29" si="16">P9+P19</f>
        <v>13610.080000000004</v>
      </c>
      <c r="Q29" s="26">
        <f t="shared" si="12"/>
        <v>8745.5600000000013</v>
      </c>
      <c r="R29" s="39">
        <f t="shared" si="11"/>
        <v>41491.669999999991</v>
      </c>
      <c r="S29" s="208">
        <f t="shared" si="0"/>
        <v>3.7443125425930397</v>
      </c>
      <c r="U29" s="213">
        <f>D29/D28</f>
        <v>0.58212841056059517</v>
      </c>
      <c r="V29" s="214">
        <f>I29/I28</f>
        <v>0.63435098312029803</v>
      </c>
      <c r="W29" s="214">
        <f t="shared" si="14"/>
        <v>0.11946417052792835</v>
      </c>
      <c r="X29" s="214">
        <f t="shared" si="14"/>
        <v>0.19204269508172955</v>
      </c>
      <c r="Y29" s="214">
        <f t="shared" si="14"/>
        <v>0.50651447813946249</v>
      </c>
      <c r="Z29" s="214">
        <f t="shared" si="14"/>
        <v>0.51866220236167115</v>
      </c>
      <c r="AA29" s="214">
        <f t="shared" si="15"/>
        <v>0.50474149598223783</v>
      </c>
      <c r="AB29" s="219">
        <f>R29/R28</f>
        <v>0.73377751997071372</v>
      </c>
    </row>
    <row r="30" spans="1:28" ht="20.100000000000001" customHeight="1">
      <c r="A30" s="16"/>
      <c r="C30" t="s">
        <v>47</v>
      </c>
      <c r="D30" s="17">
        <f>D10+D20</f>
        <v>63944.520000000004</v>
      </c>
      <c r="E30" s="26">
        <f t="shared" si="11"/>
        <v>34063.549999999996</v>
      </c>
      <c r="F30" s="26">
        <f t="shared" si="11"/>
        <v>19755.669999999998</v>
      </c>
      <c r="G30" s="26">
        <f t="shared" si="11"/>
        <v>20048.150000000005</v>
      </c>
      <c r="H30" s="26">
        <f t="shared" si="11"/>
        <v>16881.63</v>
      </c>
      <c r="I30" s="26">
        <f t="shared" si="11"/>
        <v>9705.2499999999982</v>
      </c>
      <c r="J30" s="26">
        <f t="shared" si="11"/>
        <v>5996.57</v>
      </c>
      <c r="K30" s="26">
        <f t="shared" si="11"/>
        <v>7496.38</v>
      </c>
      <c r="L30" s="26">
        <f t="shared" si="11"/>
        <v>25867.549999999985</v>
      </c>
      <c r="M30" s="26">
        <f t="shared" si="12"/>
        <v>32775.55999999999</v>
      </c>
      <c r="N30" s="26">
        <f t="shared" si="12"/>
        <v>22292.349999999995</v>
      </c>
      <c r="O30" s="26">
        <f t="shared" si="12"/>
        <v>16759.020000000008</v>
      </c>
      <c r="P30" s="26">
        <f t="shared" ref="P30" si="17">P10+P20</f>
        <v>12630.660000000009</v>
      </c>
      <c r="Q30" s="26">
        <f t="shared" si="12"/>
        <v>8581.2500000000018</v>
      </c>
      <c r="R30" s="39">
        <f t="shared" si="11"/>
        <v>15053.629999999994</v>
      </c>
      <c r="S30" s="208">
        <f t="shared" si="0"/>
        <v>0.75424675892206738</v>
      </c>
      <c r="U30" s="213">
        <f>D30/D28</f>
        <v>0.41787158943940472</v>
      </c>
      <c r="V30" s="214">
        <f>I30/I28</f>
        <v>0.36564901687970208</v>
      </c>
      <c r="W30" s="214">
        <f t="shared" ref="W30:AB30" si="18">M30/M28</f>
        <v>0.88053582947207165</v>
      </c>
      <c r="X30" s="214">
        <f t="shared" si="18"/>
        <v>0.80795730491827045</v>
      </c>
      <c r="Y30" s="214">
        <f t="shared" si="18"/>
        <v>0.49348552186053762</v>
      </c>
      <c r="Z30" s="214">
        <f t="shared" si="18"/>
        <v>0.48133779763832896</v>
      </c>
      <c r="AA30" s="214">
        <f t="shared" si="18"/>
        <v>0.49525850401776206</v>
      </c>
      <c r="AB30" s="219">
        <f t="shared" si="18"/>
        <v>0.26622248002928622</v>
      </c>
    </row>
    <row r="31" spans="1:28" ht="20.100000000000001" customHeight="1">
      <c r="A31" s="267"/>
      <c r="B31" s="552" t="s">
        <v>117</v>
      </c>
      <c r="C31" s="553"/>
      <c r="D31" s="268">
        <f>SUM(D32:D33)</f>
        <v>0</v>
      </c>
      <c r="E31" s="269">
        <f t="shared" ref="E31:R31" si="19">SUM(E32:E33)</f>
        <v>0</v>
      </c>
      <c r="F31" s="269">
        <f t="shared" si="19"/>
        <v>0</v>
      </c>
      <c r="G31" s="269">
        <f t="shared" si="19"/>
        <v>0</v>
      </c>
      <c r="H31" s="269">
        <f t="shared" si="19"/>
        <v>0</v>
      </c>
      <c r="I31" s="269">
        <f t="shared" si="19"/>
        <v>0</v>
      </c>
      <c r="J31" s="269">
        <f t="shared" si="19"/>
        <v>0</v>
      </c>
      <c r="K31" s="269">
        <f t="shared" si="19"/>
        <v>48626.15</v>
      </c>
      <c r="L31" s="269">
        <f t="shared" si="19"/>
        <v>53598.559999999998</v>
      </c>
      <c r="M31" s="269">
        <f>SUM(M32:M33)</f>
        <v>61361.22</v>
      </c>
      <c r="N31" s="269">
        <f>SUM(N32:N33)</f>
        <v>57794.460000000006</v>
      </c>
      <c r="O31" s="269">
        <f>SUM(O32:O33)</f>
        <v>45995.8</v>
      </c>
      <c r="P31" s="269">
        <f>SUM(P32:P33)</f>
        <v>63136.070000000007</v>
      </c>
      <c r="Q31" s="269">
        <f>SUM(Q32:Q33)</f>
        <v>55928.49</v>
      </c>
      <c r="R31" s="270">
        <f t="shared" si="19"/>
        <v>49637.37</v>
      </c>
      <c r="S31" s="83">
        <f t="shared" si="0"/>
        <v>-0.11248506798592266</v>
      </c>
      <c r="T31" s="2"/>
      <c r="U31" s="297">
        <f>D31/D27</f>
        <v>0</v>
      </c>
      <c r="V31" s="298">
        <f>I31/I27</f>
        <v>0</v>
      </c>
      <c r="W31" s="298">
        <f t="shared" ref="W31:AB31" si="20">M31/M27</f>
        <v>0.4102142932638283</v>
      </c>
      <c r="X31" s="298">
        <f t="shared" si="20"/>
        <v>0.45232343568353811</v>
      </c>
      <c r="Y31" s="298">
        <f t="shared" si="20"/>
        <v>0.38798005634153526</v>
      </c>
      <c r="Z31" s="298">
        <f t="shared" si="20"/>
        <v>0.27342223299310919</v>
      </c>
      <c r="AA31" s="298">
        <f t="shared" si="20"/>
        <v>0.24587984077740399</v>
      </c>
      <c r="AB31" s="299">
        <f t="shared" si="20"/>
        <v>0.41488615853402694</v>
      </c>
    </row>
    <row r="32" spans="1:28" ht="20.100000000000001" customHeight="1">
      <c r="A32" s="16"/>
      <c r="C32" t="s">
        <v>46</v>
      </c>
      <c r="D32" s="17">
        <f>D12+D22</f>
        <v>0</v>
      </c>
      <c r="E32" s="26">
        <f t="shared" ref="E32:R33" si="21">E12+E22</f>
        <v>0</v>
      </c>
      <c r="F32" s="26">
        <f t="shared" si="21"/>
        <v>0</v>
      </c>
      <c r="G32" s="26">
        <f t="shared" si="21"/>
        <v>0</v>
      </c>
      <c r="H32" s="26">
        <f t="shared" si="21"/>
        <v>0</v>
      </c>
      <c r="I32" s="26">
        <f t="shared" si="21"/>
        <v>0</v>
      </c>
      <c r="J32" s="26">
        <f t="shared" si="21"/>
        <v>0</v>
      </c>
      <c r="K32" s="26">
        <f t="shared" si="21"/>
        <v>48554.54</v>
      </c>
      <c r="L32" s="26">
        <f t="shared" si="21"/>
        <v>53457.06</v>
      </c>
      <c r="M32" s="26">
        <f t="shared" ref="M32:Q33" si="22">M12+M22</f>
        <v>57824.770000000004</v>
      </c>
      <c r="N32" s="26">
        <f t="shared" si="22"/>
        <v>32971.94</v>
      </c>
      <c r="O32" s="26">
        <f t="shared" si="22"/>
        <v>36157.14</v>
      </c>
      <c r="P32" s="26">
        <f t="shared" ref="P32" si="23">P12+P22</f>
        <v>47026.040000000008</v>
      </c>
      <c r="Q32" s="26">
        <f t="shared" si="22"/>
        <v>52963.61</v>
      </c>
      <c r="R32" s="39">
        <f t="shared" si="21"/>
        <v>49218.48</v>
      </c>
      <c r="S32" s="208">
        <f t="shared" si="0"/>
        <v>-7.0711380889633413E-2</v>
      </c>
      <c r="U32" s="213"/>
      <c r="V32" s="214"/>
      <c r="W32" s="214">
        <f t="shared" ref="W32:AB32" si="24">M32/M31</f>
        <v>0.94236669349142677</v>
      </c>
      <c r="X32" s="214">
        <f t="shared" si="24"/>
        <v>0.57050347040183436</v>
      </c>
      <c r="Y32" s="214">
        <f t="shared" si="24"/>
        <v>0.78609655664212819</v>
      </c>
      <c r="Z32" s="214">
        <f t="shared" si="24"/>
        <v>0.74483635107475021</v>
      </c>
      <c r="AA32" s="214">
        <f t="shared" si="24"/>
        <v>0.94698801988038661</v>
      </c>
      <c r="AB32" s="219">
        <f t="shared" si="24"/>
        <v>0.99156099527432662</v>
      </c>
    </row>
    <row r="33" spans="1:28" ht="20.100000000000001" customHeight="1">
      <c r="A33" s="16"/>
      <c r="C33" t="s">
        <v>47</v>
      </c>
      <c r="D33" s="17">
        <f>D13+D23</f>
        <v>0</v>
      </c>
      <c r="E33" s="26">
        <f t="shared" si="21"/>
        <v>0</v>
      </c>
      <c r="F33" s="26">
        <f t="shared" si="21"/>
        <v>0</v>
      </c>
      <c r="G33" s="26">
        <f t="shared" si="21"/>
        <v>0</v>
      </c>
      <c r="H33" s="26">
        <f t="shared" si="21"/>
        <v>0</v>
      </c>
      <c r="I33" s="26">
        <f t="shared" si="21"/>
        <v>0</v>
      </c>
      <c r="J33" s="26">
        <f t="shared" si="21"/>
        <v>0</v>
      </c>
      <c r="K33" s="26">
        <f t="shared" si="21"/>
        <v>71.61</v>
      </c>
      <c r="L33" s="26">
        <f t="shared" si="21"/>
        <v>141.49999999999997</v>
      </c>
      <c r="M33" s="26">
        <f t="shared" si="22"/>
        <v>3536.4500000000007</v>
      </c>
      <c r="N33" s="26">
        <f t="shared" si="22"/>
        <v>24822.52</v>
      </c>
      <c r="O33" s="26">
        <f t="shared" si="22"/>
        <v>9838.6600000000017</v>
      </c>
      <c r="P33" s="26">
        <f t="shared" ref="P33" si="25">P13+P23</f>
        <v>16110.03</v>
      </c>
      <c r="Q33" s="26">
        <f t="shared" si="22"/>
        <v>2964.8800000000006</v>
      </c>
      <c r="R33" s="39">
        <f t="shared" si="21"/>
        <v>418.89</v>
      </c>
      <c r="S33" s="208">
        <f t="shared" si="0"/>
        <v>-0.85871603572488608</v>
      </c>
      <c r="U33" s="213"/>
      <c r="V33" s="214"/>
      <c r="W33" s="214">
        <f t="shared" ref="W33:AB33" si="26">M33/M31</f>
        <v>5.7633306508573338E-2</v>
      </c>
      <c r="X33" s="214">
        <f t="shared" si="26"/>
        <v>0.42949652959816559</v>
      </c>
      <c r="Y33" s="214">
        <f t="shared" si="26"/>
        <v>0.21390344335787184</v>
      </c>
      <c r="Z33" s="214">
        <f t="shared" si="26"/>
        <v>0.25516364892524984</v>
      </c>
      <c r="AA33" s="214">
        <f t="shared" si="26"/>
        <v>5.3011980119613465E-2</v>
      </c>
      <c r="AB33" s="219">
        <f t="shared" si="26"/>
        <v>8.4390047256734189E-3</v>
      </c>
    </row>
    <row r="34" spans="1:28" ht="20.100000000000001" customHeight="1">
      <c r="A34" s="70"/>
      <c r="B34" s="271" t="s">
        <v>104</v>
      </c>
      <c r="C34" s="271"/>
      <c r="D34" s="268">
        <f>SUM(D35:D36)</f>
        <v>105908.69</v>
      </c>
      <c r="E34" s="269">
        <f t="shared" ref="E34:R34" si="27">SUM(E35:E36)</f>
        <v>53030.559999999998</v>
      </c>
      <c r="F34" s="269">
        <f t="shared" si="27"/>
        <v>56259.55</v>
      </c>
      <c r="G34" s="269">
        <f t="shared" si="27"/>
        <v>86377.600000000006</v>
      </c>
      <c r="H34" s="269">
        <f t="shared" si="27"/>
        <v>73119.929999999993</v>
      </c>
      <c r="I34" s="269">
        <f t="shared" si="27"/>
        <v>91418.950000000012</v>
      </c>
      <c r="J34" s="269">
        <f t="shared" si="27"/>
        <v>71666.7</v>
      </c>
      <c r="K34" s="269">
        <f t="shared" si="27"/>
        <v>15336.739999999998</v>
      </c>
      <c r="L34" s="269">
        <f t="shared" si="27"/>
        <v>34114.539999999994</v>
      </c>
      <c r="M34" s="269">
        <f>SUM(M35:M36)</f>
        <v>50999.819999999992</v>
      </c>
      <c r="N34" s="269">
        <f>SUM(N35:N36)</f>
        <v>42386.959999999985</v>
      </c>
      <c r="O34" s="269">
        <f>SUM(O35:O36)</f>
        <v>38595.660000000003</v>
      </c>
      <c r="P34" s="269">
        <f>SUM(P35:P36)</f>
        <v>141533.71000000005</v>
      </c>
      <c r="Q34" s="269">
        <f>SUM(Q35:Q36)</f>
        <v>154207.38999999998</v>
      </c>
      <c r="R34" s="270">
        <f t="shared" si="27"/>
        <v>13458.270000000002</v>
      </c>
      <c r="S34" s="83">
        <f t="shared" si="0"/>
        <v>-0.91272616701443432</v>
      </c>
      <c r="T34" s="2"/>
      <c r="U34" s="297">
        <f>D34/D27</f>
        <v>0.40901963758812993</v>
      </c>
      <c r="V34" s="298">
        <f>I34/I27</f>
        <v>0.77498985261968578</v>
      </c>
      <c r="W34" s="298">
        <f t="shared" ref="W34:AB34" si="28">M34/M27</f>
        <v>0.34094587946397503</v>
      </c>
      <c r="X34" s="298">
        <f t="shared" si="28"/>
        <v>0.33173794469886375</v>
      </c>
      <c r="Y34" s="298">
        <f t="shared" si="28"/>
        <v>0.32555899324152943</v>
      </c>
      <c r="Z34" s="298">
        <f t="shared" si="28"/>
        <v>0.6129374703240027</v>
      </c>
      <c r="AA34" s="298">
        <f t="shared" si="28"/>
        <v>0.67794586444044957</v>
      </c>
      <c r="AB34" s="299">
        <f t="shared" si="28"/>
        <v>0.11248883534348696</v>
      </c>
    </row>
    <row r="35" spans="1:28" ht="20.100000000000001" customHeight="1">
      <c r="A35" s="75"/>
      <c r="B35" s="76"/>
      <c r="C35" s="76" t="s">
        <v>46</v>
      </c>
      <c r="D35" s="261">
        <f>D15+D25</f>
        <v>82715.45</v>
      </c>
      <c r="E35" s="79">
        <f t="shared" ref="E35:R36" si="29">E15+E25</f>
        <v>38271.9</v>
      </c>
      <c r="F35" s="79">
        <f t="shared" si="29"/>
        <v>39976.400000000001</v>
      </c>
      <c r="G35" s="79">
        <f t="shared" si="29"/>
        <v>33214.06</v>
      </c>
      <c r="H35" s="79">
        <f t="shared" si="29"/>
        <v>43752.47</v>
      </c>
      <c r="I35" s="79">
        <f t="shared" si="29"/>
        <v>51882.990000000005</v>
      </c>
      <c r="J35" s="79">
        <f t="shared" si="29"/>
        <v>45851.35</v>
      </c>
      <c r="K35" s="79">
        <f t="shared" si="29"/>
        <v>1249.01</v>
      </c>
      <c r="L35" s="79">
        <f t="shared" si="29"/>
        <v>3927.26</v>
      </c>
      <c r="M35" s="79">
        <f t="shared" ref="M35:Q36" si="30">M15+M25</f>
        <v>1044.72</v>
      </c>
      <c r="N35" s="79">
        <f t="shared" si="30"/>
        <v>5.95</v>
      </c>
      <c r="O35" s="79">
        <f t="shared" si="30"/>
        <v>41.77</v>
      </c>
      <c r="P35" s="79">
        <f t="shared" ref="P35" si="31">P15+P25</f>
        <v>35.01</v>
      </c>
      <c r="Q35" s="79">
        <f t="shared" si="30"/>
        <v>36.290000000000006</v>
      </c>
      <c r="R35" s="262">
        <f t="shared" si="29"/>
        <v>192.6</v>
      </c>
      <c r="S35" s="305">
        <f t="shared" si="0"/>
        <v>4.3072471755304482</v>
      </c>
      <c r="U35" s="300">
        <f>D35/D34</f>
        <v>0.78100720535774726</v>
      </c>
      <c r="V35" s="301">
        <f>I35/I34</f>
        <v>0.56752992678213865</v>
      </c>
      <c r="W35" s="301">
        <f t="shared" ref="W35:AB35" si="32">M35/M34</f>
        <v>2.0484778181570056E-2</v>
      </c>
      <c r="X35" s="301">
        <f t="shared" si="32"/>
        <v>1.4037336010886371E-4</v>
      </c>
      <c r="Y35" s="301">
        <f t="shared" si="32"/>
        <v>1.0822460349168793E-3</v>
      </c>
      <c r="Z35" s="301">
        <f t="shared" si="32"/>
        <v>2.4736156495862354E-4</v>
      </c>
      <c r="AA35" s="301">
        <f t="shared" si="32"/>
        <v>2.3533243121487245E-4</v>
      </c>
      <c r="AB35" s="302">
        <f t="shared" si="32"/>
        <v>1.431090325873979E-2</v>
      </c>
    </row>
    <row r="36" spans="1:28" ht="20.100000000000001" customHeight="1" thickBot="1">
      <c r="A36" s="34"/>
      <c r="B36" s="15"/>
      <c r="C36" s="15" t="s">
        <v>47</v>
      </c>
      <c r="D36" s="40">
        <f>D16+D26</f>
        <v>23193.239999999998</v>
      </c>
      <c r="E36" s="30">
        <f t="shared" si="29"/>
        <v>14758.66</v>
      </c>
      <c r="F36" s="30">
        <f t="shared" si="29"/>
        <v>16283.15</v>
      </c>
      <c r="G36" s="30">
        <f t="shared" si="29"/>
        <v>53163.54</v>
      </c>
      <c r="H36" s="30">
        <f t="shared" si="29"/>
        <v>29367.46</v>
      </c>
      <c r="I36" s="30">
        <f t="shared" si="29"/>
        <v>39535.96</v>
      </c>
      <c r="J36" s="30">
        <f t="shared" si="29"/>
        <v>25815.35</v>
      </c>
      <c r="K36" s="30">
        <f t="shared" si="29"/>
        <v>14087.729999999998</v>
      </c>
      <c r="L36" s="30">
        <f t="shared" si="29"/>
        <v>30187.279999999995</v>
      </c>
      <c r="M36" s="30">
        <f t="shared" si="30"/>
        <v>49955.099999999991</v>
      </c>
      <c r="N36" s="30">
        <f t="shared" si="30"/>
        <v>42381.009999999987</v>
      </c>
      <c r="O36" s="30">
        <f t="shared" si="30"/>
        <v>38553.890000000007</v>
      </c>
      <c r="P36" s="30">
        <f t="shared" ref="P36" si="33">P16+P26</f>
        <v>141498.70000000004</v>
      </c>
      <c r="Q36" s="30">
        <f t="shared" si="30"/>
        <v>154171.09999999998</v>
      </c>
      <c r="R36" s="41">
        <f t="shared" si="29"/>
        <v>13265.670000000002</v>
      </c>
      <c r="S36" s="209">
        <f t="shared" si="0"/>
        <v>-0.91395488518924739</v>
      </c>
      <c r="U36" s="303">
        <f>D36/D34</f>
        <v>0.21899279464225266</v>
      </c>
      <c r="V36" s="227">
        <f>I36/I34</f>
        <v>0.43247007321786124</v>
      </c>
      <c r="W36" s="227">
        <f t="shared" ref="W36:AB36" si="34">M36/M34</f>
        <v>0.97951522181842987</v>
      </c>
      <c r="X36" s="227">
        <f t="shared" si="34"/>
        <v>0.99985962663989125</v>
      </c>
      <c r="Y36" s="227">
        <f t="shared" si="34"/>
        <v>0.9989177539650832</v>
      </c>
      <c r="Z36" s="227">
        <f t="shared" si="34"/>
        <v>0.99975263843504136</v>
      </c>
      <c r="AA36" s="227">
        <f t="shared" si="34"/>
        <v>0.99976466756878513</v>
      </c>
      <c r="AB36" s="304">
        <f t="shared" si="34"/>
        <v>0.98568909674126015</v>
      </c>
    </row>
    <row r="37" spans="1:28" ht="6.75" customHeight="1" thickBot="1">
      <c r="S37" s="18"/>
      <c r="U37" s="3"/>
      <c r="V37" s="3"/>
      <c r="W37" s="3"/>
      <c r="X37" s="3"/>
      <c r="Y37" s="3"/>
      <c r="Z37" s="3"/>
      <c r="AA37" s="3"/>
      <c r="AB37" s="3"/>
    </row>
    <row r="38" spans="1:28" ht="20.100000000000001" customHeight="1" thickBot="1">
      <c r="A38" s="42"/>
      <c r="B38" s="43" t="s">
        <v>46</v>
      </c>
      <c r="C38" s="43"/>
      <c r="D38" s="132">
        <f>SUM(D39:D41)</f>
        <v>171795.26</v>
      </c>
      <c r="E38" s="138">
        <f t="shared" ref="E38:R38" si="35">SUM(E39:E41)</f>
        <v>94257.809999999983</v>
      </c>
      <c r="F38" s="138">
        <f t="shared" si="35"/>
        <v>68054.52</v>
      </c>
      <c r="G38" s="138">
        <f t="shared" si="35"/>
        <v>50317.009999999995</v>
      </c>
      <c r="H38" s="138">
        <f t="shared" si="35"/>
        <v>63437.800000000017</v>
      </c>
      <c r="I38" s="138">
        <f t="shared" si="35"/>
        <v>68720.27</v>
      </c>
      <c r="J38" s="138">
        <f t="shared" si="35"/>
        <v>60622.09</v>
      </c>
      <c r="K38" s="138">
        <f t="shared" si="35"/>
        <v>63521.020000000004</v>
      </c>
      <c r="L38" s="138">
        <f t="shared" si="35"/>
        <v>68668.25</v>
      </c>
      <c r="M38" s="138">
        <f t="shared" si="35"/>
        <v>63316.220000000008</v>
      </c>
      <c r="N38" s="138">
        <f>SUM(N39:N41)</f>
        <v>38276.54</v>
      </c>
      <c r="O38" s="138">
        <f>SUM(O39:O41)</f>
        <v>53400.399999999994</v>
      </c>
      <c r="P38" s="138">
        <f>SUM(P39:P41)</f>
        <v>60671.130000000012</v>
      </c>
      <c r="Q38" s="138">
        <f>SUM(Q39:Q41)</f>
        <v>61745.46</v>
      </c>
      <c r="R38" s="44">
        <f t="shared" si="35"/>
        <v>90902.75</v>
      </c>
      <c r="S38" s="28">
        <f t="shared" ref="S38:S45" si="36">(R38-Q38)/Q38</f>
        <v>0.47221755251317266</v>
      </c>
      <c r="T38" s="2"/>
      <c r="U38" s="288">
        <f>D38/D27</f>
        <v>0.66347374313249041</v>
      </c>
      <c r="V38" s="211">
        <f>I38/I27</f>
        <v>0.58256534251689629</v>
      </c>
      <c r="W38" s="211">
        <f t="shared" ref="W38:AB38" si="37">M38/M27</f>
        <v>0.42328393143808213</v>
      </c>
      <c r="X38" s="211">
        <f t="shared" si="37"/>
        <v>0.29956809145510438</v>
      </c>
      <c r="Y38" s="211">
        <f t="shared" si="37"/>
        <v>0.45043874007323531</v>
      </c>
      <c r="Z38" s="211">
        <f t="shared" si="37"/>
        <v>0.26274736205175925</v>
      </c>
      <c r="AA38" s="211">
        <f t="shared" si="37"/>
        <v>0.27145313369854196</v>
      </c>
      <c r="AB38" s="212">
        <f t="shared" si="37"/>
        <v>0.75979635399053203</v>
      </c>
    </row>
    <row r="39" spans="1:28" ht="20.100000000000001" customHeight="1">
      <c r="A39" s="16"/>
      <c r="C39" t="s">
        <v>95</v>
      </c>
      <c r="D39" s="25">
        <f>D29</f>
        <v>89079.810000000027</v>
      </c>
      <c r="E39" s="23">
        <f t="shared" ref="E39:R39" si="38">E29</f>
        <v>55985.909999999982</v>
      </c>
      <c r="F39" s="23">
        <f t="shared" si="38"/>
        <v>28078.120000000003</v>
      </c>
      <c r="G39" s="23">
        <f t="shared" si="38"/>
        <v>17102.949999999997</v>
      </c>
      <c r="H39" s="23">
        <f t="shared" si="38"/>
        <v>19685.330000000013</v>
      </c>
      <c r="I39" s="23">
        <f t="shared" si="38"/>
        <v>16837.280000000002</v>
      </c>
      <c r="J39" s="23">
        <f t="shared" si="38"/>
        <v>14770.74</v>
      </c>
      <c r="K39" s="23">
        <f t="shared" si="38"/>
        <v>13717.470000000001</v>
      </c>
      <c r="L39" s="23">
        <f t="shared" si="38"/>
        <v>11283.930000000004</v>
      </c>
      <c r="M39" s="23">
        <f>M29</f>
        <v>4446.7300000000014</v>
      </c>
      <c r="N39" s="23">
        <f>N29</f>
        <v>5298.6499999999987</v>
      </c>
      <c r="O39" s="23">
        <f>O29</f>
        <v>17201.489999999998</v>
      </c>
      <c r="P39" s="23">
        <f>P29</f>
        <v>13610.080000000004</v>
      </c>
      <c r="Q39" s="23">
        <f>Q29</f>
        <v>8745.5600000000013</v>
      </c>
      <c r="R39" s="45">
        <f t="shared" si="38"/>
        <v>41491.669999999991</v>
      </c>
      <c r="S39" s="27">
        <f t="shared" si="36"/>
        <v>3.7443125425930397</v>
      </c>
      <c r="U39" s="220">
        <f>D39/D38</f>
        <v>0.51852309545676656</v>
      </c>
      <c r="V39" s="221">
        <f>I39/I38</f>
        <v>0.24501184293949954</v>
      </c>
      <c r="W39" s="221">
        <f t="shared" ref="W39:AB39" si="39">M39/M38</f>
        <v>7.0230503337059616E-2</v>
      </c>
      <c r="X39" s="221">
        <f t="shared" si="39"/>
        <v>0.13843074635272673</v>
      </c>
      <c r="Y39" s="221">
        <f t="shared" si="39"/>
        <v>0.32212286799349815</v>
      </c>
      <c r="Z39" s="221">
        <f t="shared" si="39"/>
        <v>0.22432547407638528</v>
      </c>
      <c r="AA39" s="221">
        <f t="shared" si="39"/>
        <v>0.14163891563849393</v>
      </c>
      <c r="AB39" s="351">
        <f t="shared" si="39"/>
        <v>0.45644020670441754</v>
      </c>
    </row>
    <row r="40" spans="1:28" ht="20.100000000000001" customHeight="1">
      <c r="A40" s="16"/>
      <c r="C40" t="s">
        <v>117</v>
      </c>
      <c r="D40" s="25">
        <f>D32</f>
        <v>0</v>
      </c>
      <c r="E40" s="26">
        <f t="shared" ref="E40:R40" si="40">E32</f>
        <v>0</v>
      </c>
      <c r="F40" s="26">
        <f t="shared" si="40"/>
        <v>0</v>
      </c>
      <c r="G40" s="26">
        <f t="shared" si="40"/>
        <v>0</v>
      </c>
      <c r="H40" s="26">
        <f t="shared" si="40"/>
        <v>0</v>
      </c>
      <c r="I40" s="26">
        <f t="shared" si="40"/>
        <v>0</v>
      </c>
      <c r="J40" s="26">
        <f t="shared" si="40"/>
        <v>0</v>
      </c>
      <c r="K40" s="26">
        <f t="shared" si="40"/>
        <v>48554.54</v>
      </c>
      <c r="L40" s="26">
        <f t="shared" si="40"/>
        <v>53457.06</v>
      </c>
      <c r="M40" s="26">
        <f>M32</f>
        <v>57824.770000000004</v>
      </c>
      <c r="N40" s="26">
        <f>N32</f>
        <v>32971.94</v>
      </c>
      <c r="O40" s="26">
        <f>O32</f>
        <v>36157.14</v>
      </c>
      <c r="P40" s="26">
        <f>P32</f>
        <v>47026.040000000008</v>
      </c>
      <c r="Q40" s="26">
        <f>Q32</f>
        <v>52963.61</v>
      </c>
      <c r="R40" s="45">
        <f t="shared" si="40"/>
        <v>49218.48</v>
      </c>
      <c r="S40" s="27">
        <f t="shared" si="36"/>
        <v>-7.0711380889633413E-2</v>
      </c>
      <c r="U40" s="220">
        <f>D40/D38</f>
        <v>0</v>
      </c>
      <c r="V40" s="214">
        <f>I40/I38</f>
        <v>0</v>
      </c>
      <c r="W40" s="214">
        <f t="shared" ref="W40:AB40" si="41">M40/M38</f>
        <v>0.91326945923177338</v>
      </c>
      <c r="X40" s="214">
        <f t="shared" si="41"/>
        <v>0.86141380595006767</v>
      </c>
      <c r="Y40" s="214">
        <f t="shared" si="41"/>
        <v>0.6770949281278793</v>
      </c>
      <c r="Z40" s="214">
        <f t="shared" si="41"/>
        <v>0.77509748046558546</v>
      </c>
      <c r="AA40" s="214">
        <f t="shared" si="41"/>
        <v>0.85777334884216594</v>
      </c>
      <c r="AB40" s="219">
        <f t="shared" si="41"/>
        <v>0.5414410455129246</v>
      </c>
    </row>
    <row r="41" spans="1:28" ht="20.100000000000001" customHeight="1" thickBot="1">
      <c r="A41" s="16"/>
      <c r="C41" t="s">
        <v>104</v>
      </c>
      <c r="D41" s="25">
        <f>D35</f>
        <v>82715.45</v>
      </c>
      <c r="E41" s="26">
        <f t="shared" ref="E41:R41" si="42">E35</f>
        <v>38271.9</v>
      </c>
      <c r="F41" s="26">
        <f t="shared" si="42"/>
        <v>39976.400000000001</v>
      </c>
      <c r="G41" s="26">
        <f t="shared" si="42"/>
        <v>33214.06</v>
      </c>
      <c r="H41" s="26">
        <f t="shared" si="42"/>
        <v>43752.47</v>
      </c>
      <c r="I41" s="26">
        <f t="shared" si="42"/>
        <v>51882.990000000005</v>
      </c>
      <c r="J41" s="26">
        <f t="shared" si="42"/>
        <v>45851.35</v>
      </c>
      <c r="K41" s="26">
        <f t="shared" si="42"/>
        <v>1249.01</v>
      </c>
      <c r="L41" s="26">
        <f t="shared" si="42"/>
        <v>3927.26</v>
      </c>
      <c r="M41" s="26">
        <f>M35</f>
        <v>1044.72</v>
      </c>
      <c r="N41" s="26">
        <f>N35</f>
        <v>5.95</v>
      </c>
      <c r="O41" s="26">
        <f>O35</f>
        <v>41.77</v>
      </c>
      <c r="P41" s="26">
        <f>P35</f>
        <v>35.01</v>
      </c>
      <c r="Q41" s="26">
        <f>Q35</f>
        <v>36.290000000000006</v>
      </c>
      <c r="R41" s="45">
        <f t="shared" si="42"/>
        <v>192.6</v>
      </c>
      <c r="S41" s="27">
        <f t="shared" si="36"/>
        <v>4.3072471755304482</v>
      </c>
      <c r="U41" s="220">
        <f>D41/D38</f>
        <v>0.48147690454323355</v>
      </c>
      <c r="V41" s="214">
        <f>I41/I38</f>
        <v>0.75498815706050049</v>
      </c>
      <c r="W41" s="214">
        <f t="shared" ref="W41:AB41" si="43">M41/M38</f>
        <v>1.6500037431166924E-2</v>
      </c>
      <c r="X41" s="214">
        <f t="shared" si="43"/>
        <v>1.554476972056513E-4</v>
      </c>
      <c r="Y41" s="214">
        <f t="shared" si="43"/>
        <v>7.822038786226322E-4</v>
      </c>
      <c r="Z41" s="214">
        <f t="shared" si="43"/>
        <v>5.7704545802921405E-4</v>
      </c>
      <c r="AA41" s="214">
        <f t="shared" si="43"/>
        <v>5.8773551934020749E-4</v>
      </c>
      <c r="AB41" s="219">
        <f t="shared" si="43"/>
        <v>2.1187477826578403E-3</v>
      </c>
    </row>
    <row r="42" spans="1:28" ht="20.100000000000001" customHeight="1" thickBot="1">
      <c r="A42" s="116"/>
      <c r="B42" s="43" t="s">
        <v>47</v>
      </c>
      <c r="C42" s="43"/>
      <c r="D42" s="132">
        <f>SUM(D43:D45)</f>
        <v>87137.760000000009</v>
      </c>
      <c r="E42" s="138">
        <f t="shared" ref="E42:R42" si="44">SUM(E43:E45)</f>
        <v>48822.209999999992</v>
      </c>
      <c r="F42" s="138">
        <f t="shared" si="44"/>
        <v>36038.82</v>
      </c>
      <c r="G42" s="138">
        <f t="shared" si="44"/>
        <v>73211.69</v>
      </c>
      <c r="H42" s="138">
        <f t="shared" si="44"/>
        <v>46249.09</v>
      </c>
      <c r="I42" s="138">
        <f t="shared" si="44"/>
        <v>49241.21</v>
      </c>
      <c r="J42" s="138">
        <f t="shared" si="44"/>
        <v>31811.919999999998</v>
      </c>
      <c r="K42" s="138">
        <f t="shared" si="44"/>
        <v>21655.719999999998</v>
      </c>
      <c r="L42" s="138">
        <f t="shared" si="44"/>
        <v>56196.32999999998</v>
      </c>
      <c r="M42" s="138">
        <f>SUM(M43:M45)</f>
        <v>86267.109999999986</v>
      </c>
      <c r="N42" s="138">
        <f>SUM(N43:N45)</f>
        <v>89495.879999999976</v>
      </c>
      <c r="O42" s="138">
        <f>SUM(O43:O45)</f>
        <v>65151.570000000014</v>
      </c>
      <c r="P42" s="138">
        <f>SUM(P43:P45)</f>
        <v>170239.39000000004</v>
      </c>
      <c r="Q42" s="138">
        <f>SUM(Q43:Q45)</f>
        <v>165717.22999999998</v>
      </c>
      <c r="R42" s="67">
        <f t="shared" si="44"/>
        <v>28738.189999999995</v>
      </c>
      <c r="S42" s="28">
        <f t="shared" si="36"/>
        <v>-0.82658296907328221</v>
      </c>
      <c r="T42" s="2"/>
      <c r="U42" s="288">
        <f>D42/D27</f>
        <v>0.33652625686750959</v>
      </c>
      <c r="V42" s="211">
        <f>I42/I27</f>
        <v>0.41743465748310382</v>
      </c>
      <c r="W42" s="211">
        <f t="shared" ref="W42:AB42" si="45">M42/M27</f>
        <v>0.57671606856191793</v>
      </c>
      <c r="X42" s="211">
        <f t="shared" si="45"/>
        <v>0.70043190854489568</v>
      </c>
      <c r="Y42" s="211">
        <f t="shared" si="45"/>
        <v>0.54956125992676463</v>
      </c>
      <c r="Z42" s="211">
        <f t="shared" si="45"/>
        <v>0.73725263794824081</v>
      </c>
      <c r="AA42" s="211">
        <f t="shared" si="45"/>
        <v>0.72854686630145804</v>
      </c>
      <c r="AB42" s="212">
        <f t="shared" si="45"/>
        <v>0.24020364600946795</v>
      </c>
    </row>
    <row r="43" spans="1:28" ht="20.100000000000001" customHeight="1">
      <c r="A43" s="16"/>
      <c r="C43" t="s">
        <v>95</v>
      </c>
      <c r="D43" s="25">
        <f>D30</f>
        <v>63944.520000000004</v>
      </c>
      <c r="E43" s="26">
        <f t="shared" ref="E43:R43" si="46">E30</f>
        <v>34063.549999999996</v>
      </c>
      <c r="F43" s="26">
        <f t="shared" si="46"/>
        <v>19755.669999999998</v>
      </c>
      <c r="G43" s="26">
        <f t="shared" si="46"/>
        <v>20048.150000000005</v>
      </c>
      <c r="H43" s="26">
        <f t="shared" si="46"/>
        <v>16881.63</v>
      </c>
      <c r="I43" s="26">
        <f t="shared" si="46"/>
        <v>9705.2499999999982</v>
      </c>
      <c r="J43" s="26">
        <f t="shared" si="46"/>
        <v>5996.57</v>
      </c>
      <c r="K43" s="26">
        <f t="shared" si="46"/>
        <v>7496.38</v>
      </c>
      <c r="L43" s="26">
        <f t="shared" si="46"/>
        <v>25867.549999999985</v>
      </c>
      <c r="M43" s="26">
        <f>M30</f>
        <v>32775.55999999999</v>
      </c>
      <c r="N43" s="26">
        <f>N30</f>
        <v>22292.349999999995</v>
      </c>
      <c r="O43" s="26">
        <f>O30</f>
        <v>16759.020000000008</v>
      </c>
      <c r="P43" s="26">
        <f>P30</f>
        <v>12630.660000000009</v>
      </c>
      <c r="Q43" s="26">
        <f>Q30</f>
        <v>8581.2500000000018</v>
      </c>
      <c r="R43" s="45">
        <f t="shared" si="46"/>
        <v>15053.629999999994</v>
      </c>
      <c r="S43" s="27">
        <f t="shared" si="36"/>
        <v>0.75424675892206738</v>
      </c>
      <c r="U43" s="220">
        <f>D43/D42</f>
        <v>0.73383249695654329</v>
      </c>
      <c r="V43" s="214">
        <f>I43/I42</f>
        <v>0.19709609085560648</v>
      </c>
      <c r="W43" s="214">
        <f t="shared" ref="W43:AB43" si="47">M43/M42</f>
        <v>0.37993112322877159</v>
      </c>
      <c r="X43" s="214">
        <f t="shared" si="47"/>
        <v>0.24908800271029238</v>
      </c>
      <c r="Y43" s="214">
        <f t="shared" si="47"/>
        <v>0.25723125321461943</v>
      </c>
      <c r="Z43" s="214">
        <f t="shared" si="47"/>
        <v>7.4193522427447645E-2</v>
      </c>
      <c r="AA43" s="214">
        <f t="shared" si="47"/>
        <v>5.17824851405011E-2</v>
      </c>
      <c r="AB43" s="219">
        <f t="shared" si="47"/>
        <v>0.52381969776106274</v>
      </c>
    </row>
    <row r="44" spans="1:28" ht="20.100000000000001" customHeight="1">
      <c r="A44" s="16"/>
      <c r="C44" t="s">
        <v>117</v>
      </c>
      <c r="D44" s="25">
        <f>D33</f>
        <v>0</v>
      </c>
      <c r="E44" s="26">
        <f t="shared" ref="E44:R44" si="48">E33</f>
        <v>0</v>
      </c>
      <c r="F44" s="26">
        <f t="shared" si="48"/>
        <v>0</v>
      </c>
      <c r="G44" s="26">
        <f t="shared" si="48"/>
        <v>0</v>
      </c>
      <c r="H44" s="26">
        <f t="shared" si="48"/>
        <v>0</v>
      </c>
      <c r="I44" s="26">
        <f t="shared" si="48"/>
        <v>0</v>
      </c>
      <c r="J44" s="26">
        <f t="shared" si="48"/>
        <v>0</v>
      </c>
      <c r="K44" s="26">
        <f t="shared" si="48"/>
        <v>71.61</v>
      </c>
      <c r="L44" s="26">
        <f t="shared" si="48"/>
        <v>141.49999999999997</v>
      </c>
      <c r="M44" s="26">
        <f>M33</f>
        <v>3536.4500000000007</v>
      </c>
      <c r="N44" s="26">
        <f>N33</f>
        <v>24822.52</v>
      </c>
      <c r="O44" s="26">
        <f>O33</f>
        <v>9838.6600000000017</v>
      </c>
      <c r="P44" s="26">
        <f>P33</f>
        <v>16110.03</v>
      </c>
      <c r="Q44" s="26">
        <f>Q33</f>
        <v>2964.8800000000006</v>
      </c>
      <c r="R44" s="45">
        <f t="shared" si="48"/>
        <v>418.89</v>
      </c>
      <c r="S44" s="27">
        <f t="shared" si="36"/>
        <v>-0.85871603572488608</v>
      </c>
      <c r="U44" s="220">
        <f>D44/D42</f>
        <v>0</v>
      </c>
      <c r="V44" s="214">
        <f>I44/I42</f>
        <v>0</v>
      </c>
      <c r="W44" s="214">
        <f t="shared" ref="W44:AB44" si="49">M44/M42</f>
        <v>4.0994186544559115E-2</v>
      </c>
      <c r="X44" s="214">
        <f t="shared" si="49"/>
        <v>0.27735936000629313</v>
      </c>
      <c r="Y44" s="214">
        <f t="shared" si="49"/>
        <v>0.15101186356675672</v>
      </c>
      <c r="Z44" s="214">
        <f t="shared" si="49"/>
        <v>9.4631624326191474E-2</v>
      </c>
      <c r="AA44" s="214">
        <f t="shared" si="49"/>
        <v>1.7891199364121649E-2</v>
      </c>
      <c r="AB44" s="219">
        <f t="shared" si="49"/>
        <v>1.4576074554451762E-2</v>
      </c>
    </row>
    <row r="45" spans="1:28" ht="20.100000000000001" customHeight="1" thickBot="1">
      <c r="A45" s="34"/>
      <c r="B45" s="15"/>
      <c r="C45" s="99" t="s">
        <v>104</v>
      </c>
      <c r="D45" s="29">
        <f>D36</f>
        <v>23193.239999999998</v>
      </c>
      <c r="E45" s="30">
        <f t="shared" ref="E45:R45" si="50">E36</f>
        <v>14758.66</v>
      </c>
      <c r="F45" s="30">
        <f t="shared" si="50"/>
        <v>16283.15</v>
      </c>
      <c r="G45" s="30">
        <f t="shared" si="50"/>
        <v>53163.54</v>
      </c>
      <c r="H45" s="30">
        <f t="shared" si="50"/>
        <v>29367.46</v>
      </c>
      <c r="I45" s="30">
        <f t="shared" si="50"/>
        <v>39535.96</v>
      </c>
      <c r="J45" s="30">
        <f t="shared" si="50"/>
        <v>25815.35</v>
      </c>
      <c r="K45" s="30">
        <f t="shared" si="50"/>
        <v>14087.729999999998</v>
      </c>
      <c r="L45" s="30">
        <f t="shared" si="50"/>
        <v>30187.279999999995</v>
      </c>
      <c r="M45" s="30">
        <f>M36</f>
        <v>49955.099999999991</v>
      </c>
      <c r="N45" s="30">
        <f>N36</f>
        <v>42381.009999999987</v>
      </c>
      <c r="O45" s="30">
        <f>O36</f>
        <v>38553.890000000007</v>
      </c>
      <c r="P45" s="30">
        <f>P36</f>
        <v>141498.70000000004</v>
      </c>
      <c r="Q45" s="30">
        <f>Q36</f>
        <v>154171.09999999998</v>
      </c>
      <c r="R45" s="98">
        <f t="shared" si="50"/>
        <v>13265.670000000002</v>
      </c>
      <c r="S45" s="31">
        <f t="shared" si="36"/>
        <v>-0.91395488518924739</v>
      </c>
      <c r="U45" s="226">
        <f>D45/D42</f>
        <v>0.26616750304345665</v>
      </c>
      <c r="V45" s="227">
        <f>I45/I42</f>
        <v>0.80290390914439347</v>
      </c>
      <c r="W45" s="227">
        <f t="shared" ref="W45:AB45" si="51">M45/M42</f>
        <v>0.57907469022666924</v>
      </c>
      <c r="X45" s="227">
        <f t="shared" si="51"/>
        <v>0.47355263728341462</v>
      </c>
      <c r="Y45" s="227">
        <f t="shared" si="51"/>
        <v>0.59175688321862385</v>
      </c>
      <c r="Z45" s="227">
        <f t="shared" si="51"/>
        <v>0.83117485324636098</v>
      </c>
      <c r="AA45" s="227">
        <f t="shared" si="51"/>
        <v>0.93032631549537725</v>
      </c>
      <c r="AB45" s="304">
        <f t="shared" si="51"/>
        <v>0.4616042276844855</v>
      </c>
    </row>
    <row r="47" spans="1:28" ht="15.75" thickBot="1"/>
    <row r="48" spans="1:28">
      <c r="A48" s="495" t="s">
        <v>71</v>
      </c>
      <c r="B48" s="474"/>
      <c r="C48" s="474"/>
      <c r="D48" s="542" t="s">
        <v>118</v>
      </c>
      <c r="E48" s="543"/>
      <c r="F48" s="543"/>
      <c r="G48" s="543"/>
      <c r="H48" s="543"/>
      <c r="I48" s="543"/>
      <c r="J48" s="543"/>
      <c r="K48" s="543"/>
      <c r="L48" s="543"/>
      <c r="M48" s="543"/>
      <c r="N48" s="543"/>
      <c r="O48" s="543"/>
      <c r="P48" s="543"/>
      <c r="Q48" s="543"/>
      <c r="R48" s="544"/>
      <c r="S48" s="518" t="s">
        <v>166</v>
      </c>
      <c r="U48" s="545" t="s">
        <v>111</v>
      </c>
      <c r="V48" s="543"/>
      <c r="W48" s="543"/>
      <c r="X48" s="543"/>
      <c r="Y48" s="543"/>
      <c r="Z48" s="543"/>
      <c r="AA48" s="543"/>
      <c r="AB48" s="546"/>
    </row>
    <row r="49" spans="1:28" ht="15.75" customHeight="1">
      <c r="A49" s="512"/>
      <c r="B49" s="475"/>
      <c r="C49" s="475"/>
      <c r="D49" s="547" t="s">
        <v>67</v>
      </c>
      <c r="E49" s="548"/>
      <c r="F49" s="548"/>
      <c r="G49" s="548"/>
      <c r="H49" s="548"/>
      <c r="I49" s="548"/>
      <c r="J49" s="548"/>
      <c r="K49" s="548"/>
      <c r="L49" s="548"/>
      <c r="M49" s="548"/>
      <c r="N49" s="548"/>
      <c r="O49" s="548"/>
      <c r="P49" s="548"/>
      <c r="Q49" s="548"/>
      <c r="R49" s="549"/>
      <c r="S49" s="519"/>
      <c r="U49" s="550" t="s">
        <v>67</v>
      </c>
      <c r="V49" s="548"/>
      <c r="W49" s="548"/>
      <c r="X49" s="548"/>
      <c r="Y49" s="548"/>
      <c r="Z49" s="548"/>
      <c r="AA49" s="548"/>
      <c r="AB49" s="551"/>
    </row>
    <row r="50" spans="1:28" ht="21.75" customHeight="1" thickBot="1">
      <c r="A50" s="512"/>
      <c r="B50" s="475"/>
      <c r="C50" s="475"/>
      <c r="D50" s="61">
        <v>2010</v>
      </c>
      <c r="E50" s="62">
        <v>2011</v>
      </c>
      <c r="F50" s="62">
        <v>2012</v>
      </c>
      <c r="G50" s="59">
        <v>2013</v>
      </c>
      <c r="H50" s="59">
        <v>2014</v>
      </c>
      <c r="I50" s="59">
        <v>2015</v>
      </c>
      <c r="J50" s="59">
        <v>2016</v>
      </c>
      <c r="K50" s="59">
        <v>2017</v>
      </c>
      <c r="L50" s="59">
        <v>2018</v>
      </c>
      <c r="M50" s="59">
        <v>2019</v>
      </c>
      <c r="N50" s="59">
        <v>2020</v>
      </c>
      <c r="O50" s="59">
        <v>2021</v>
      </c>
      <c r="P50" s="59">
        <v>2022</v>
      </c>
      <c r="Q50" s="59">
        <v>2023</v>
      </c>
      <c r="R50" s="60">
        <v>2024</v>
      </c>
      <c r="S50" s="520"/>
      <c r="U50" s="51">
        <v>2010</v>
      </c>
      <c r="V50" s="37">
        <v>2015</v>
      </c>
      <c r="W50" s="37">
        <v>2019</v>
      </c>
      <c r="X50" s="95">
        <v>2020</v>
      </c>
      <c r="Y50" s="95">
        <v>2021</v>
      </c>
      <c r="Z50" s="95">
        <v>2022</v>
      </c>
      <c r="AA50" s="95">
        <v>2023</v>
      </c>
      <c r="AB50" s="272">
        <v>2024</v>
      </c>
    </row>
    <row r="51" spans="1:28" ht="18.75" customHeight="1" thickBot="1">
      <c r="A51" s="42" t="s">
        <v>44</v>
      </c>
      <c r="B51" s="43"/>
      <c r="C51" s="43"/>
      <c r="D51" s="132">
        <v>13917.834000000001</v>
      </c>
      <c r="E51" s="138">
        <v>8519.4250000000011</v>
      </c>
      <c r="F51" s="138">
        <v>8680.0449999999983</v>
      </c>
      <c r="G51" s="138">
        <v>12079.396999999997</v>
      </c>
      <c r="H51" s="138">
        <v>10782.433999999997</v>
      </c>
      <c r="I51" s="138">
        <v>9570.7959999999985</v>
      </c>
      <c r="J51" s="138">
        <v>10605.029</v>
      </c>
      <c r="K51" s="138">
        <v>12684.701999999999</v>
      </c>
      <c r="L51" s="138">
        <v>16268.764000000003</v>
      </c>
      <c r="M51" s="138">
        <v>15849.73</v>
      </c>
      <c r="N51" s="138">
        <v>18585.596000000001</v>
      </c>
      <c r="O51" s="138">
        <v>19119.308000000008</v>
      </c>
      <c r="P51" s="138">
        <v>29620.392999999996</v>
      </c>
      <c r="Q51" s="138">
        <v>26755.952000000005</v>
      </c>
      <c r="R51" s="163">
        <v>20835.73899999999</v>
      </c>
      <c r="S51" s="28">
        <f t="shared" ref="S51:S58" si="52">(R51-Q51)/Q51</f>
        <v>-0.22126714085897647</v>
      </c>
      <c r="U51" s="288">
        <f>D51/$D$71</f>
        <v>0.99462518662844202</v>
      </c>
      <c r="V51" s="211">
        <f t="shared" ref="V51:V70" si="53">I51/$I$71</f>
        <v>0.98006928114159464</v>
      </c>
      <c r="W51" s="211">
        <f>M51/$M$71</f>
        <v>0.96926876446092602</v>
      </c>
      <c r="X51" s="211">
        <f>N51/$N$71</f>
        <v>0.95580481738979284</v>
      </c>
      <c r="Y51" s="211">
        <f>O51/$O$71</f>
        <v>0.936293178108066</v>
      </c>
      <c r="Z51" s="211">
        <f>P51/$P$71</f>
        <v>0.9718588581741745</v>
      </c>
      <c r="AA51" s="211">
        <f t="shared" ref="AA51:AA70" si="54">Q51/$Q$71</f>
        <v>0.97059465825183244</v>
      </c>
      <c r="AB51" s="289">
        <f t="shared" ref="AB51:AB70" si="55">R51/$R$71</f>
        <v>0.9184886643078487</v>
      </c>
    </row>
    <row r="52" spans="1:28" ht="20.100000000000001" customHeight="1">
      <c r="A52" s="69"/>
      <c r="B52" s="68" t="s">
        <v>95</v>
      </c>
      <c r="C52" s="68"/>
      <c r="D52" s="72">
        <v>11047.416000000001</v>
      </c>
      <c r="E52" s="77">
        <v>6907.2200000000012</v>
      </c>
      <c r="F52" s="77">
        <v>6468.4849999999988</v>
      </c>
      <c r="G52" s="77">
        <v>6713.003999999999</v>
      </c>
      <c r="H52" s="77">
        <v>8173.4089999999978</v>
      </c>
      <c r="I52" s="77">
        <v>6131.5729999999976</v>
      </c>
      <c r="J52" s="77">
        <v>7707.9720000000007</v>
      </c>
      <c r="K52" s="77">
        <v>10096.646999999999</v>
      </c>
      <c r="L52" s="77">
        <v>11245.575000000003</v>
      </c>
      <c r="M52" s="77">
        <v>11375.924000000001</v>
      </c>
      <c r="N52" s="77">
        <v>13401.476999999999</v>
      </c>
      <c r="O52" s="77">
        <v>15181.747000000005</v>
      </c>
      <c r="P52" s="77">
        <v>19850.718999999997</v>
      </c>
      <c r="Q52" s="77">
        <v>17148.551000000003</v>
      </c>
      <c r="R52" s="73">
        <v>17579.478999999992</v>
      </c>
      <c r="S52" s="81">
        <f t="shared" si="52"/>
        <v>2.5129120238788039E-2</v>
      </c>
      <c r="U52" s="290">
        <f t="shared" ref="U52:U70" si="56">D52/$D$71</f>
        <v>0.78949340829629355</v>
      </c>
      <c r="V52" s="291">
        <f t="shared" si="53"/>
        <v>0.6278857414134843</v>
      </c>
      <c r="W52" s="291">
        <f t="shared" ref="W52:W70" si="57">M52/$M$71</f>
        <v>0.6956792197773336</v>
      </c>
      <c r="X52" s="291">
        <f t="shared" ref="X52:X70" si="58">N52/$N$71</f>
        <v>0.68920018904631886</v>
      </c>
      <c r="Y52" s="291">
        <f t="shared" ref="Y52:Y70" si="59">O52/$O$71</f>
        <v>0.7434665599750051</v>
      </c>
      <c r="Z52" s="291">
        <f t="shared" ref="Z52:Z70" si="60">P52/$P$71</f>
        <v>0.65131131451484758</v>
      </c>
      <c r="AA52" s="291">
        <f t="shared" si="54"/>
        <v>0.62207810797982888</v>
      </c>
      <c r="AB52" s="292">
        <f t="shared" si="55"/>
        <v>0.77494502047361391</v>
      </c>
    </row>
    <row r="53" spans="1:28" ht="20.100000000000001" customHeight="1">
      <c r="A53" s="16"/>
      <c r="C53" t="s">
        <v>46</v>
      </c>
      <c r="D53" s="25">
        <v>5063.639000000001</v>
      </c>
      <c r="E53" s="26">
        <v>3433.7560000000003</v>
      </c>
      <c r="F53" s="26">
        <v>2623.0569999999998</v>
      </c>
      <c r="G53" s="26">
        <v>2215.8139999999999</v>
      </c>
      <c r="H53" s="26">
        <v>1695.7940000000001</v>
      </c>
      <c r="I53" s="26">
        <v>1449.9309999999994</v>
      </c>
      <c r="J53" s="26">
        <v>1598.9310000000005</v>
      </c>
      <c r="K53" s="26">
        <v>1864.1720000000005</v>
      </c>
      <c r="L53" s="26">
        <v>1929.4929999999999</v>
      </c>
      <c r="M53" s="26">
        <v>1934.7160000000006</v>
      </c>
      <c r="N53" s="26">
        <v>2674.1509999999998</v>
      </c>
      <c r="O53" s="26">
        <v>4834.2790000000023</v>
      </c>
      <c r="P53" s="26">
        <v>5974.8469999999998</v>
      </c>
      <c r="Q53" s="26">
        <v>4146.706000000001</v>
      </c>
      <c r="R53" s="66">
        <v>5359.8239999999987</v>
      </c>
      <c r="S53" s="208">
        <f t="shared" si="52"/>
        <v>0.29254979735722703</v>
      </c>
      <c r="U53" s="220">
        <f t="shared" si="56"/>
        <v>0.3618682968480626</v>
      </c>
      <c r="V53" s="214">
        <f t="shared" si="53"/>
        <v>0.14847592957523209</v>
      </c>
      <c r="W53" s="214">
        <f t="shared" si="57"/>
        <v>0.11831493576879767</v>
      </c>
      <c r="X53" s="214">
        <f t="shared" si="58"/>
        <v>0.13752404863571399</v>
      </c>
      <c r="Y53" s="214">
        <f t="shared" si="59"/>
        <v>0.23673986782215567</v>
      </c>
      <c r="Z53" s="214">
        <f t="shared" si="60"/>
        <v>0.1960375064296207</v>
      </c>
      <c r="AA53" s="214">
        <f t="shared" si="54"/>
        <v>0.15042524717269726</v>
      </c>
      <c r="AB53" s="225">
        <f t="shared" si="55"/>
        <v>0.23627372116175729</v>
      </c>
    </row>
    <row r="54" spans="1:28" ht="20.100000000000001" customHeight="1">
      <c r="A54" s="16"/>
      <c r="C54" t="s">
        <v>47</v>
      </c>
      <c r="D54" s="25">
        <v>5983.7769999999991</v>
      </c>
      <c r="E54" s="26">
        <v>3473.4640000000004</v>
      </c>
      <c r="F54" s="26">
        <v>3845.4279999999994</v>
      </c>
      <c r="G54" s="26">
        <v>4497.1899999999987</v>
      </c>
      <c r="H54" s="26">
        <v>6477.614999999998</v>
      </c>
      <c r="I54" s="26">
        <v>4681.641999999998</v>
      </c>
      <c r="J54" s="26">
        <v>6109.0410000000002</v>
      </c>
      <c r="K54" s="26">
        <v>8232.4749999999985</v>
      </c>
      <c r="L54" s="26">
        <v>9316.0820000000022</v>
      </c>
      <c r="M54" s="26">
        <v>9441.2080000000005</v>
      </c>
      <c r="N54" s="26">
        <v>10727.325999999999</v>
      </c>
      <c r="O54" s="26">
        <v>10347.468000000003</v>
      </c>
      <c r="P54" s="26">
        <v>13875.871999999998</v>
      </c>
      <c r="Q54" s="26">
        <v>13001.845000000001</v>
      </c>
      <c r="R54" s="66">
        <v>12219.654999999995</v>
      </c>
      <c r="S54" s="208">
        <f t="shared" si="52"/>
        <v>-6.0159923457017518E-2</v>
      </c>
      <c r="U54" s="220">
        <f t="shared" si="56"/>
        <v>0.42762511144823095</v>
      </c>
      <c r="V54" s="214">
        <f t="shared" si="53"/>
        <v>0.47940981183825215</v>
      </c>
      <c r="W54" s="214">
        <f t="shared" si="57"/>
        <v>0.5773642840085359</v>
      </c>
      <c r="X54" s="214">
        <f t="shared" si="58"/>
        <v>0.55167614041060486</v>
      </c>
      <c r="Y54" s="214">
        <f t="shared" si="59"/>
        <v>0.50672669215284949</v>
      </c>
      <c r="Z54" s="214">
        <f t="shared" si="60"/>
        <v>0.45527380808522688</v>
      </c>
      <c r="AA54" s="214">
        <f t="shared" si="54"/>
        <v>0.47165286080713165</v>
      </c>
      <c r="AB54" s="225">
        <f t="shared" si="55"/>
        <v>0.53867129931185664</v>
      </c>
    </row>
    <row r="55" spans="1:28" ht="20.100000000000001" customHeight="1">
      <c r="A55" s="260"/>
      <c r="B55" s="554" t="s">
        <v>103</v>
      </c>
      <c r="C55" s="555"/>
      <c r="D55" s="133"/>
      <c r="E55" s="78"/>
      <c r="F55" s="78"/>
      <c r="G55" s="78"/>
      <c r="H55" s="78"/>
      <c r="I55" s="78"/>
      <c r="J55" s="78"/>
      <c r="K55" s="78">
        <v>1517.491</v>
      </c>
      <c r="L55" s="78">
        <v>2725.5640000000003</v>
      </c>
      <c r="M55" s="78">
        <v>1742.338</v>
      </c>
      <c r="N55" s="78">
        <v>2790.95</v>
      </c>
      <c r="O55" s="78">
        <v>2019.9929999999999</v>
      </c>
      <c r="P55" s="78">
        <v>3341.8359999999993</v>
      </c>
      <c r="Q55" s="78">
        <v>2294.471</v>
      </c>
      <c r="R55" s="74">
        <v>2449.7420000000002</v>
      </c>
      <c r="S55" s="83">
        <f t="shared" si="52"/>
        <v>6.7671807575689635E-2</v>
      </c>
      <c r="U55" s="223">
        <f t="shared" si="56"/>
        <v>0</v>
      </c>
      <c r="V55" s="217">
        <f t="shared" si="53"/>
        <v>0</v>
      </c>
      <c r="W55" s="217">
        <f t="shared" si="57"/>
        <v>0.10655031981827583</v>
      </c>
      <c r="X55" s="217">
        <f t="shared" si="58"/>
        <v>0.14353069199901053</v>
      </c>
      <c r="Y55" s="217">
        <f t="shared" si="59"/>
        <v>9.8921240545214589E-2</v>
      </c>
      <c r="Z55" s="217">
        <f t="shared" si="60"/>
        <v>0.10964719202629587</v>
      </c>
      <c r="AA55" s="217">
        <f t="shared" si="54"/>
        <v>8.3233864977547423E-2</v>
      </c>
      <c r="AB55" s="293">
        <f t="shared" si="55"/>
        <v>0.10799042248891863</v>
      </c>
    </row>
    <row r="56" spans="1:28" ht="20.100000000000001" customHeight="1">
      <c r="A56" s="16"/>
      <c r="C56" t="s">
        <v>46</v>
      </c>
      <c r="D56" s="25"/>
      <c r="E56" s="26"/>
      <c r="F56" s="26"/>
      <c r="G56" s="26"/>
      <c r="H56" s="26"/>
      <c r="I56" s="26"/>
      <c r="J56" s="26"/>
      <c r="K56" s="26">
        <v>1471.6489999999999</v>
      </c>
      <c r="L56" s="26">
        <v>2673.0280000000002</v>
      </c>
      <c r="M56" s="26">
        <v>1477.883</v>
      </c>
      <c r="N56" s="26">
        <v>932.27</v>
      </c>
      <c r="O56" s="26">
        <v>965.69299999999998</v>
      </c>
      <c r="P56" s="26">
        <v>1755.9359999999999</v>
      </c>
      <c r="Q56" s="26">
        <v>1801.6510000000001</v>
      </c>
      <c r="R56" s="66">
        <v>2299.42</v>
      </c>
      <c r="S56" s="208">
        <f t="shared" si="52"/>
        <v>0.27628491866626775</v>
      </c>
      <c r="U56" s="220">
        <f t="shared" si="56"/>
        <v>0</v>
      </c>
      <c r="V56" s="214">
        <f t="shared" si="53"/>
        <v>0</v>
      </c>
      <c r="W56" s="214">
        <f t="shared" si="57"/>
        <v>9.0377932584833107E-2</v>
      </c>
      <c r="X56" s="214">
        <f t="shared" si="58"/>
        <v>4.7944018427387644E-2</v>
      </c>
      <c r="Y56" s="214">
        <f t="shared" si="59"/>
        <v>4.7291029991603888E-2</v>
      </c>
      <c r="Z56" s="214">
        <f t="shared" si="60"/>
        <v>5.7613076098852821E-2</v>
      </c>
      <c r="AA56" s="214">
        <f t="shared" si="54"/>
        <v>6.5356405058361294E-2</v>
      </c>
      <c r="AB56" s="225">
        <f t="shared" si="55"/>
        <v>0.10136387312601461</v>
      </c>
    </row>
    <row r="57" spans="1:28" ht="20.100000000000001" customHeight="1">
      <c r="A57" s="16"/>
      <c r="C57" t="s">
        <v>47</v>
      </c>
      <c r="D57" s="25"/>
      <c r="E57" s="26"/>
      <c r="F57" s="26"/>
      <c r="G57" s="26"/>
      <c r="H57" s="26"/>
      <c r="I57" s="26"/>
      <c r="J57" s="26"/>
      <c r="K57" s="26">
        <v>45.841999999999999</v>
      </c>
      <c r="L57" s="26">
        <v>52.535999999999994</v>
      </c>
      <c r="M57" s="26">
        <v>264.45499999999998</v>
      </c>
      <c r="N57" s="26">
        <v>1858.6799999999998</v>
      </c>
      <c r="O57" s="26">
        <v>1054.3</v>
      </c>
      <c r="P57" s="26">
        <v>1585.8999999999996</v>
      </c>
      <c r="Q57" s="26">
        <v>492.82000000000005</v>
      </c>
      <c r="R57" s="66">
        <v>150.322</v>
      </c>
      <c r="S57" s="208">
        <f t="shared" si="52"/>
        <v>-0.69497585325270894</v>
      </c>
      <c r="U57" s="220">
        <f t="shared" si="56"/>
        <v>0</v>
      </c>
      <c r="V57" s="214">
        <f t="shared" si="53"/>
        <v>0</v>
      </c>
      <c r="W57" s="214">
        <f t="shared" si="57"/>
        <v>1.6172387233442727E-2</v>
      </c>
      <c r="X57" s="214">
        <f t="shared" si="58"/>
        <v>9.5586673571622885E-2</v>
      </c>
      <c r="Y57" s="214">
        <f t="shared" si="59"/>
        <v>5.1630210553610702E-2</v>
      </c>
      <c r="Z57" s="214">
        <f t="shared" si="60"/>
        <v>5.2034115927443066E-2</v>
      </c>
      <c r="AA57" s="214">
        <f t="shared" si="54"/>
        <v>1.7877459919186132E-2</v>
      </c>
      <c r="AB57" s="225">
        <f t="shared" si="55"/>
        <v>6.6265493629040226E-3</v>
      </c>
    </row>
    <row r="58" spans="1:28" ht="20.100000000000001" customHeight="1">
      <c r="A58" s="70"/>
      <c r="B58" s="71" t="s">
        <v>104</v>
      </c>
      <c r="C58" s="71"/>
      <c r="D58" s="133">
        <v>2870.4180000000006</v>
      </c>
      <c r="E58" s="78">
        <v>1612.2049999999999</v>
      </c>
      <c r="F58" s="78">
        <v>2211.56</v>
      </c>
      <c r="G58" s="78">
        <v>5366.393</v>
      </c>
      <c r="H58" s="78">
        <v>2609.0250000000001</v>
      </c>
      <c r="I58" s="78">
        <v>3439.223</v>
      </c>
      <c r="J58" s="78">
        <v>2897.0569999999998</v>
      </c>
      <c r="K58" s="78">
        <v>1070.5640000000001</v>
      </c>
      <c r="L58" s="78">
        <v>2297.625</v>
      </c>
      <c r="M58" s="78">
        <v>2731.4679999999998</v>
      </c>
      <c r="N58" s="78">
        <v>2393.1690000000003</v>
      </c>
      <c r="O58" s="78">
        <v>1917.568</v>
      </c>
      <c r="P58" s="78">
        <v>6427.8379999999997</v>
      </c>
      <c r="Q58" s="78">
        <v>7312.93</v>
      </c>
      <c r="R58" s="74">
        <v>806.51800000000003</v>
      </c>
      <c r="S58" s="83">
        <f t="shared" si="52"/>
        <v>-0.8897134253985749</v>
      </c>
      <c r="U58" s="223">
        <f t="shared" si="56"/>
        <v>0.20513177833214849</v>
      </c>
      <c r="V58" s="217">
        <f t="shared" si="53"/>
        <v>0.35218353972811028</v>
      </c>
      <c r="W58" s="217">
        <f t="shared" si="57"/>
        <v>0.16703922486531675</v>
      </c>
      <c r="X58" s="217">
        <f t="shared" si="58"/>
        <v>0.12307393634446338</v>
      </c>
      <c r="Y58" s="217">
        <f t="shared" si="59"/>
        <v>9.3905377587846131E-2</v>
      </c>
      <c r="Z58" s="217">
        <f t="shared" si="60"/>
        <v>0.210900351633031</v>
      </c>
      <c r="AA58" s="217">
        <f t="shared" si="54"/>
        <v>0.26528268529445603</v>
      </c>
      <c r="AB58" s="293">
        <f t="shared" si="55"/>
        <v>3.555322134531623E-2</v>
      </c>
    </row>
    <row r="59" spans="1:28" ht="20.100000000000001" customHeight="1">
      <c r="A59" s="16"/>
      <c r="C59" t="s">
        <v>46</v>
      </c>
      <c r="D59" s="25">
        <v>2086.5440000000003</v>
      </c>
      <c r="E59" s="26">
        <v>929.68600000000004</v>
      </c>
      <c r="F59" s="26">
        <v>1397.2049999999999</v>
      </c>
      <c r="G59" s="26">
        <v>1903.453</v>
      </c>
      <c r="H59" s="26">
        <v>1232.931</v>
      </c>
      <c r="I59" s="26">
        <v>1764.992</v>
      </c>
      <c r="J59" s="26">
        <v>1417.6490000000001</v>
      </c>
      <c r="K59" s="26">
        <v>177.58700000000002</v>
      </c>
      <c r="L59" s="26">
        <v>238.54299999999998</v>
      </c>
      <c r="M59" s="26">
        <v>28.853999999999999</v>
      </c>
      <c r="N59" s="26">
        <v>1.637</v>
      </c>
      <c r="O59" s="26">
        <v>26.704000000000001</v>
      </c>
      <c r="P59" s="26">
        <v>12.688000000000001</v>
      </c>
      <c r="Q59" s="26">
        <v>19.588999999999999</v>
      </c>
      <c r="R59" s="66">
        <v>103.443</v>
      </c>
      <c r="S59" s="208">
        <f t="shared" ref="S59:S68" si="61">(R59-Q59)/Q59</f>
        <v>4.2806677216805351</v>
      </c>
      <c r="U59" s="220">
        <f t="shared" si="56"/>
        <v>0.14911294497466029</v>
      </c>
      <c r="V59" s="214">
        <f t="shared" si="53"/>
        <v>0.18073882680820547</v>
      </c>
      <c r="W59" s="214">
        <f t="shared" si="57"/>
        <v>1.7645272777363121E-3</v>
      </c>
      <c r="X59" s="214">
        <f t="shared" si="58"/>
        <v>8.4186295993256865E-5</v>
      </c>
      <c r="Y59" s="214">
        <f t="shared" si="59"/>
        <v>1.3077237433592149E-3</v>
      </c>
      <c r="Z59" s="214">
        <f t="shared" si="60"/>
        <v>4.1629917579128433E-4</v>
      </c>
      <c r="AA59" s="214">
        <f t="shared" si="54"/>
        <v>7.1060744766230483E-4</v>
      </c>
      <c r="AB59" s="225">
        <f t="shared" si="55"/>
        <v>4.5600121455733741E-3</v>
      </c>
    </row>
    <row r="60" spans="1:28" ht="20.100000000000001" customHeight="1" thickBot="1">
      <c r="A60" s="16"/>
      <c r="C60" t="s">
        <v>47</v>
      </c>
      <c r="D60" s="25">
        <v>783.87400000000002</v>
      </c>
      <c r="E60" s="26">
        <v>682.51900000000001</v>
      </c>
      <c r="F60" s="26">
        <v>814.35500000000002</v>
      </c>
      <c r="G60" s="26">
        <v>3462.9399999999996</v>
      </c>
      <c r="H60" s="26">
        <v>1376.0940000000001</v>
      </c>
      <c r="I60" s="26">
        <v>1674.231</v>
      </c>
      <c r="J60" s="26">
        <v>1479.4079999999999</v>
      </c>
      <c r="K60" s="26">
        <v>892.97699999999998</v>
      </c>
      <c r="L60" s="26">
        <v>2059.0819999999999</v>
      </c>
      <c r="M60" s="26">
        <v>2702.614</v>
      </c>
      <c r="N60" s="26">
        <v>2391.5320000000002</v>
      </c>
      <c r="O60" s="26">
        <v>1890.864</v>
      </c>
      <c r="P60" s="26">
        <v>6415.15</v>
      </c>
      <c r="Q60" s="26">
        <v>7293.3410000000003</v>
      </c>
      <c r="R60" s="66">
        <v>703.07500000000005</v>
      </c>
      <c r="S60" s="208">
        <f t="shared" si="61"/>
        <v>-0.90360042126098317</v>
      </c>
      <c r="U60" s="220">
        <f t="shared" si="56"/>
        <v>5.6018833357488196E-2</v>
      </c>
      <c r="V60" s="214">
        <f t="shared" si="53"/>
        <v>0.17144471291990482</v>
      </c>
      <c r="W60" s="214">
        <f t="shared" si="57"/>
        <v>0.16527469758758043</v>
      </c>
      <c r="X60" s="214">
        <f t="shared" si="58"/>
        <v>0.12298975004847013</v>
      </c>
      <c r="Y60" s="214">
        <f t="shared" si="59"/>
        <v>9.2597653844486913E-2</v>
      </c>
      <c r="Z60" s="214">
        <f t="shared" si="60"/>
        <v>0.2104840524572397</v>
      </c>
      <c r="AA60" s="214">
        <f t="shared" si="54"/>
        <v>0.26457207784679376</v>
      </c>
      <c r="AB60" s="225">
        <f t="shared" si="55"/>
        <v>3.0993209199742858E-2</v>
      </c>
    </row>
    <row r="61" spans="1:28" ht="20.100000000000001" customHeight="1" thickBot="1">
      <c r="A61" s="42" t="s">
        <v>49</v>
      </c>
      <c r="B61" s="43"/>
      <c r="C61" s="43"/>
      <c r="D61" s="132">
        <v>75.210000000000008</v>
      </c>
      <c r="E61" s="138">
        <v>46.593000000000004</v>
      </c>
      <c r="F61" s="138">
        <v>106.336</v>
      </c>
      <c r="G61" s="138">
        <v>20.831</v>
      </c>
      <c r="H61" s="138">
        <v>105.01300000000001</v>
      </c>
      <c r="I61" s="138">
        <v>194.63200000000001</v>
      </c>
      <c r="J61" s="138">
        <v>240.447</v>
      </c>
      <c r="K61" s="138">
        <v>240.81299999999999</v>
      </c>
      <c r="L61" s="138">
        <v>282.13399999999996</v>
      </c>
      <c r="M61" s="138">
        <v>502.52499999999998</v>
      </c>
      <c r="N61" s="138">
        <v>859.37400000000002</v>
      </c>
      <c r="O61" s="138">
        <v>1300.9069999999995</v>
      </c>
      <c r="P61" s="138">
        <v>857.68799999999976</v>
      </c>
      <c r="Q61" s="138">
        <v>810.60400000000004</v>
      </c>
      <c r="R61" s="163">
        <v>1849.0690000000002</v>
      </c>
      <c r="S61" s="28">
        <f t="shared" si="61"/>
        <v>1.2811002659745081</v>
      </c>
      <c r="U61" s="288">
        <f t="shared" si="56"/>
        <v>5.3748133715580404E-3</v>
      </c>
      <c r="V61" s="211">
        <f t="shared" si="53"/>
        <v>1.9930718858405392E-2</v>
      </c>
      <c r="W61" s="211">
        <f t="shared" si="57"/>
        <v>3.0731235539073969E-2</v>
      </c>
      <c r="X61" s="211">
        <f t="shared" si="58"/>
        <v>4.4195182610207162E-2</v>
      </c>
      <c r="Y61" s="211">
        <f t="shared" si="59"/>
        <v>6.3706821891933996E-2</v>
      </c>
      <c r="Z61" s="211">
        <f t="shared" si="60"/>
        <v>2.814114182582558E-2</v>
      </c>
      <c r="AA61" s="211">
        <f t="shared" si="54"/>
        <v>2.9405341748167595E-2</v>
      </c>
      <c r="AB61" s="289">
        <f t="shared" si="55"/>
        <v>8.1511335692151368E-2</v>
      </c>
    </row>
    <row r="62" spans="1:28" ht="20.100000000000001" customHeight="1">
      <c r="A62" s="69"/>
      <c r="B62" s="68" t="s">
        <v>95</v>
      </c>
      <c r="C62" s="68"/>
      <c r="D62" s="72">
        <v>59.428000000000004</v>
      </c>
      <c r="E62" s="77">
        <v>46.593000000000004</v>
      </c>
      <c r="F62" s="77">
        <v>105.191</v>
      </c>
      <c r="G62" s="77">
        <v>19.812999999999999</v>
      </c>
      <c r="H62" s="77">
        <v>103.76600000000001</v>
      </c>
      <c r="I62" s="77">
        <v>142.36699999999999</v>
      </c>
      <c r="J62" s="77">
        <v>235.38400000000001</v>
      </c>
      <c r="K62" s="77">
        <v>240.81299999999999</v>
      </c>
      <c r="L62" s="77">
        <v>251.93899999999996</v>
      </c>
      <c r="M62" s="77">
        <v>485.85699999999997</v>
      </c>
      <c r="N62" s="77">
        <v>809.43299999999999</v>
      </c>
      <c r="O62" s="77">
        <v>1288.5029999999995</v>
      </c>
      <c r="P62" s="77">
        <v>832.51599999999985</v>
      </c>
      <c r="Q62" s="77">
        <v>799.55700000000002</v>
      </c>
      <c r="R62" s="73">
        <v>1779.0510000000002</v>
      </c>
      <c r="S62" s="81">
        <f t="shared" si="61"/>
        <v>1.2250458691500419</v>
      </c>
      <c r="U62" s="290">
        <f t="shared" si="56"/>
        <v>4.246967278885138E-3</v>
      </c>
      <c r="V62" s="291">
        <f t="shared" si="53"/>
        <v>1.4578674892692878E-2</v>
      </c>
      <c r="W62" s="291">
        <f t="shared" si="57"/>
        <v>2.9711926581379753E-2</v>
      </c>
      <c r="X62" s="291">
        <f t="shared" si="58"/>
        <v>4.1626857742645011E-2</v>
      </c>
      <c r="Y62" s="291">
        <f t="shared" si="59"/>
        <v>6.3099384604912295E-2</v>
      </c>
      <c r="Z62" s="291">
        <f t="shared" si="60"/>
        <v>2.7315236809036633E-2</v>
      </c>
      <c r="AA62" s="291">
        <f t="shared" si="54"/>
        <v>2.9004602533591786E-2</v>
      </c>
      <c r="AB62" s="292">
        <f t="shared" si="55"/>
        <v>7.8424776617020561E-2</v>
      </c>
    </row>
    <row r="63" spans="1:28" ht="20.100000000000001" customHeight="1">
      <c r="A63" s="16"/>
      <c r="C63" t="s">
        <v>46</v>
      </c>
      <c r="D63" s="25">
        <v>19.57</v>
      </c>
      <c r="E63" s="26">
        <v>19.355</v>
      </c>
      <c r="F63" s="26">
        <v>26.907</v>
      </c>
      <c r="G63" s="26">
        <v>4.1420000000000003</v>
      </c>
      <c r="H63" s="26">
        <v>3.8959999999999999</v>
      </c>
      <c r="I63" s="26">
        <v>33.673000000000002</v>
      </c>
      <c r="J63" s="26">
        <v>28.902000000000001</v>
      </c>
      <c r="K63" s="26">
        <v>8.4030000000000005</v>
      </c>
      <c r="L63" s="26">
        <v>77.334999999999994</v>
      </c>
      <c r="M63" s="26">
        <v>34.719000000000001</v>
      </c>
      <c r="N63" s="26">
        <v>142.81300000000002</v>
      </c>
      <c r="O63" s="26">
        <v>95.838000000000022</v>
      </c>
      <c r="P63" s="26">
        <v>111.50500000000001</v>
      </c>
      <c r="Q63" s="26">
        <v>122.012</v>
      </c>
      <c r="R63" s="66">
        <v>274.22899999999998</v>
      </c>
      <c r="S63" s="27">
        <f t="shared" si="61"/>
        <v>1.2475576172835456</v>
      </c>
      <c r="U63" s="220">
        <f t="shared" si="56"/>
        <v>1.3985520234196362E-3</v>
      </c>
      <c r="V63" s="214">
        <f t="shared" si="53"/>
        <v>3.4481847595415182E-3</v>
      </c>
      <c r="W63" s="214">
        <f t="shared" si="57"/>
        <v>2.1231934066585924E-3</v>
      </c>
      <c r="X63" s="214">
        <f t="shared" si="58"/>
        <v>7.3444700608949259E-3</v>
      </c>
      <c r="Y63" s="214">
        <f t="shared" si="59"/>
        <v>4.6932904477254515E-3</v>
      </c>
      <c r="Z63" s="214">
        <f t="shared" si="60"/>
        <v>3.6585308635409173E-3</v>
      </c>
      <c r="AA63" s="214">
        <f t="shared" si="54"/>
        <v>4.4260879015862549E-3</v>
      </c>
      <c r="AB63" s="225">
        <f t="shared" si="55"/>
        <v>1.2088663038276546E-2</v>
      </c>
    </row>
    <row r="64" spans="1:28" ht="20.100000000000001" customHeight="1">
      <c r="A64" s="16"/>
      <c r="C64" t="s">
        <v>47</v>
      </c>
      <c r="D64" s="25">
        <v>39.858000000000004</v>
      </c>
      <c r="E64" s="26">
        <v>27.238</v>
      </c>
      <c r="F64" s="26">
        <v>78.284000000000006</v>
      </c>
      <c r="G64" s="26">
        <v>15.670999999999999</v>
      </c>
      <c r="H64" s="26">
        <v>99.87</v>
      </c>
      <c r="I64" s="26">
        <v>108.69399999999999</v>
      </c>
      <c r="J64" s="26">
        <v>206.482</v>
      </c>
      <c r="K64" s="26">
        <v>232.41</v>
      </c>
      <c r="L64" s="26">
        <v>174.60399999999998</v>
      </c>
      <c r="M64" s="26">
        <v>451.13799999999998</v>
      </c>
      <c r="N64" s="26">
        <v>666.62</v>
      </c>
      <c r="O64" s="26">
        <v>1192.6649999999995</v>
      </c>
      <c r="P64" s="26">
        <v>721.01099999999985</v>
      </c>
      <c r="Q64" s="26">
        <v>677.54500000000007</v>
      </c>
      <c r="R64" s="66">
        <v>1504.8220000000001</v>
      </c>
      <c r="S64" s="27">
        <f t="shared" si="61"/>
        <v>1.2209919636334117</v>
      </c>
      <c r="U64" s="220">
        <f t="shared" si="56"/>
        <v>2.8484152554655016E-3</v>
      </c>
      <c r="V64" s="214">
        <f t="shared" si="53"/>
        <v>1.113049013315136E-2</v>
      </c>
      <c r="W64" s="214">
        <f t="shared" si="57"/>
        <v>2.7588733174721162E-2</v>
      </c>
      <c r="X64" s="214">
        <f t="shared" si="58"/>
        <v>3.4282387681750084E-2</v>
      </c>
      <c r="Y64" s="214">
        <f t="shared" si="59"/>
        <v>5.8406094157186839E-2</v>
      </c>
      <c r="Z64" s="214">
        <f t="shared" si="60"/>
        <v>2.3656705945495713E-2</v>
      </c>
      <c r="AA64" s="214">
        <f t="shared" si="54"/>
        <v>2.4578514632005534E-2</v>
      </c>
      <c r="AB64" s="225">
        <f t="shared" si="55"/>
        <v>6.6336113578744013E-2</v>
      </c>
    </row>
    <row r="65" spans="1:28" ht="20.100000000000001" customHeight="1">
      <c r="A65" s="70"/>
      <c r="B65" s="554" t="s">
        <v>103</v>
      </c>
      <c r="C65" s="555"/>
      <c r="D65" s="133"/>
      <c r="E65" s="78"/>
      <c r="F65" s="78"/>
      <c r="G65" s="78"/>
      <c r="H65" s="78"/>
      <c r="I65" s="78"/>
      <c r="J65" s="78"/>
      <c r="K65" s="78"/>
      <c r="L65" s="143">
        <v>1.395</v>
      </c>
      <c r="M65" s="143">
        <v>0.433</v>
      </c>
      <c r="N65" s="143">
        <v>21.812000000000001</v>
      </c>
      <c r="O65" s="143">
        <v>11.818999999999999</v>
      </c>
      <c r="P65" s="143">
        <v>19.945999999999998</v>
      </c>
      <c r="Q65" s="143">
        <v>10.048</v>
      </c>
      <c r="R65" s="164">
        <v>70.018000000000001</v>
      </c>
      <c r="S65" s="83">
        <f t="shared" si="61"/>
        <v>5.9683519108280256</v>
      </c>
      <c r="U65" s="223">
        <f t="shared" si="56"/>
        <v>0</v>
      </c>
      <c r="V65" s="217">
        <f t="shared" si="53"/>
        <v>0</v>
      </c>
      <c r="W65" s="217">
        <f t="shared" si="57"/>
        <v>2.647952835862699E-5</v>
      </c>
      <c r="X65" s="217">
        <f t="shared" si="58"/>
        <v>1.1217296812491867E-3</v>
      </c>
      <c r="Y65" s="217">
        <f t="shared" si="59"/>
        <v>5.7878920471699218E-4</v>
      </c>
      <c r="Z65" s="217">
        <f t="shared" si="60"/>
        <v>6.5443752839950786E-4</v>
      </c>
      <c r="AA65" s="217">
        <f t="shared" si="54"/>
        <v>3.6449964950282501E-4</v>
      </c>
      <c r="AB65" s="241">
        <f t="shared" si="55"/>
        <v>3.0865590751308113E-3</v>
      </c>
    </row>
    <row r="66" spans="1:28" ht="20.100000000000001" customHeight="1">
      <c r="A66" s="16"/>
      <c r="C66" t="s">
        <v>46</v>
      </c>
      <c r="D66" s="25"/>
      <c r="E66" s="26"/>
      <c r="F66" s="26"/>
      <c r="G66" s="26"/>
      <c r="H66" s="26"/>
      <c r="I66" s="26"/>
      <c r="J66" s="26"/>
      <c r="K66" s="26"/>
      <c r="L66" s="142"/>
      <c r="M66" s="142"/>
      <c r="N66" s="142"/>
      <c r="O66" s="142"/>
      <c r="P66" s="142">
        <v>8.7469999999999999</v>
      </c>
      <c r="Q66" s="142">
        <v>1.9750000000000001</v>
      </c>
      <c r="R66" s="66">
        <v>1.7069999999999999</v>
      </c>
      <c r="S66" s="27"/>
      <c r="U66" s="220">
        <f t="shared" si="56"/>
        <v>0</v>
      </c>
      <c r="V66" s="214">
        <f t="shared" si="53"/>
        <v>0</v>
      </c>
      <c r="W66" s="214">
        <f t="shared" si="57"/>
        <v>0</v>
      </c>
      <c r="X66" s="214">
        <f t="shared" si="58"/>
        <v>0</v>
      </c>
      <c r="Y66" s="214">
        <f t="shared" si="59"/>
        <v>0</v>
      </c>
      <c r="Z66" s="214">
        <f t="shared" si="60"/>
        <v>2.8699313450869827E-4</v>
      </c>
      <c r="AA66" s="214">
        <f t="shared" si="54"/>
        <v>7.164478580494422E-5</v>
      </c>
      <c r="AB66" s="225">
        <f t="shared" si="55"/>
        <v>7.5248598092608963E-5</v>
      </c>
    </row>
    <row r="67" spans="1:28" ht="20.100000000000001" customHeight="1">
      <c r="A67" s="16"/>
      <c r="C67" t="s">
        <v>47</v>
      </c>
      <c r="D67" s="25"/>
      <c r="E67" s="26"/>
      <c r="F67" s="26"/>
      <c r="G67" s="26"/>
      <c r="H67" s="26"/>
      <c r="I67" s="26"/>
      <c r="J67" s="26"/>
      <c r="K67" s="26"/>
      <c r="L67" s="142">
        <v>1.395</v>
      </c>
      <c r="M67" s="142">
        <v>0.433</v>
      </c>
      <c r="N67" s="142">
        <v>21.812000000000001</v>
      </c>
      <c r="O67" s="142">
        <v>11.818999999999999</v>
      </c>
      <c r="P67" s="142">
        <v>11.199</v>
      </c>
      <c r="Q67" s="142">
        <v>8.0730000000000004</v>
      </c>
      <c r="R67" s="66">
        <v>68.311000000000007</v>
      </c>
      <c r="S67" s="27">
        <f t="shared" si="61"/>
        <v>7.461662331227549</v>
      </c>
      <c r="U67" s="220">
        <f t="shared" si="56"/>
        <v>0</v>
      </c>
      <c r="V67" s="214">
        <f t="shared" si="53"/>
        <v>0</v>
      </c>
      <c r="W67" s="214">
        <f t="shared" si="57"/>
        <v>2.647952835862699E-5</v>
      </c>
      <c r="X67" s="214">
        <f t="shared" si="58"/>
        <v>1.1217296812491867E-3</v>
      </c>
      <c r="Y67" s="214">
        <f t="shared" si="59"/>
        <v>5.7878920471699218E-4</v>
      </c>
      <c r="Z67" s="214">
        <f t="shared" si="60"/>
        <v>3.6744439389080965E-4</v>
      </c>
      <c r="AA67" s="214">
        <f t="shared" si="54"/>
        <v>2.9285486369788085E-4</v>
      </c>
      <c r="AB67" s="225">
        <f t="shared" si="55"/>
        <v>3.0113104770382029E-3</v>
      </c>
    </row>
    <row r="68" spans="1:28" ht="20.100000000000001" customHeight="1">
      <c r="A68" s="70"/>
      <c r="B68" s="71" t="s">
        <v>104</v>
      </c>
      <c r="C68" s="71"/>
      <c r="D68" s="133">
        <v>15.782</v>
      </c>
      <c r="E68" s="78"/>
      <c r="F68" s="78">
        <v>1.145</v>
      </c>
      <c r="G68" s="78">
        <v>1.018</v>
      </c>
      <c r="H68" s="143">
        <v>1.2470000000000001</v>
      </c>
      <c r="I68" s="78">
        <v>52.265000000000001</v>
      </c>
      <c r="J68" s="143">
        <v>5.0629999999999997</v>
      </c>
      <c r="K68" s="78"/>
      <c r="L68" s="78">
        <v>28.8</v>
      </c>
      <c r="M68" s="78">
        <v>16.235000000000003</v>
      </c>
      <c r="N68" s="78">
        <v>28.129000000000001</v>
      </c>
      <c r="O68" s="78">
        <v>0.58499999999999996</v>
      </c>
      <c r="P68" s="78">
        <v>5.226</v>
      </c>
      <c r="Q68" s="78">
        <v>0.99900000000000011</v>
      </c>
      <c r="R68" s="74"/>
      <c r="S68" s="83">
        <f t="shared" si="61"/>
        <v>-1</v>
      </c>
      <c r="U68" s="223">
        <f t="shared" si="56"/>
        <v>1.1278460926729024E-3</v>
      </c>
      <c r="V68" s="217">
        <f t="shared" si="53"/>
        <v>5.3520439657125125E-3</v>
      </c>
      <c r="W68" s="217">
        <f t="shared" si="57"/>
        <v>9.9282942933558724E-4</v>
      </c>
      <c r="X68" s="217">
        <f t="shared" si="58"/>
        <v>1.4465951863129641E-3</v>
      </c>
      <c r="Y68" s="217">
        <f t="shared" si="59"/>
        <v>2.8648082304716171E-5</v>
      </c>
      <c r="Z68" s="217">
        <f t="shared" si="60"/>
        <v>1.7146748838944292E-4</v>
      </c>
      <c r="AA68" s="217">
        <f t="shared" si="54"/>
        <v>3.6239565072981913E-5</v>
      </c>
      <c r="AB68" s="293">
        <f t="shared" si="55"/>
        <v>0</v>
      </c>
    </row>
    <row r="69" spans="1:28" ht="20.100000000000001" customHeight="1">
      <c r="A69" s="16"/>
      <c r="C69" t="s">
        <v>46</v>
      </c>
      <c r="D69" s="25"/>
      <c r="E69" s="26"/>
      <c r="F69" s="26"/>
      <c r="G69" s="26"/>
      <c r="H69" s="142"/>
      <c r="I69" s="26">
        <v>2.7229999999999999</v>
      </c>
      <c r="J69" s="142"/>
      <c r="K69" s="26"/>
      <c r="L69" s="26"/>
      <c r="M69" s="26"/>
      <c r="N69" s="26"/>
      <c r="O69" s="26"/>
      <c r="P69" s="26"/>
      <c r="Q69" s="26">
        <v>0.67300000000000004</v>
      </c>
      <c r="R69" s="66"/>
      <c r="S69" s="208"/>
      <c r="U69" s="220">
        <f t="shared" si="56"/>
        <v>0</v>
      </c>
      <c r="V69" s="214">
        <f t="shared" si="53"/>
        <v>2.788408250001946E-4</v>
      </c>
      <c r="W69" s="214">
        <f t="shared" si="57"/>
        <v>0</v>
      </c>
      <c r="X69" s="214">
        <f t="shared" si="58"/>
        <v>0</v>
      </c>
      <c r="Y69" s="214">
        <f t="shared" si="59"/>
        <v>0</v>
      </c>
      <c r="Z69" s="214">
        <f t="shared" si="60"/>
        <v>0</v>
      </c>
      <c r="AA69" s="214">
        <f t="shared" si="54"/>
        <v>2.4413640935051877E-5</v>
      </c>
      <c r="AB69" s="225">
        <f t="shared" si="55"/>
        <v>0</v>
      </c>
    </row>
    <row r="70" spans="1:28" ht="20.100000000000001" customHeight="1" thickBot="1">
      <c r="A70" s="16"/>
      <c r="C70" t="s">
        <v>47</v>
      </c>
      <c r="D70" s="25">
        <v>15.782</v>
      </c>
      <c r="E70" s="26"/>
      <c r="F70" s="26">
        <v>1.145</v>
      </c>
      <c r="G70" s="26">
        <v>1.018</v>
      </c>
      <c r="H70" s="142">
        <v>1.2470000000000001</v>
      </c>
      <c r="I70" s="26">
        <v>49.542000000000002</v>
      </c>
      <c r="J70" s="142">
        <v>5.0629999999999997</v>
      </c>
      <c r="K70" s="26"/>
      <c r="L70" s="26">
        <v>28.8</v>
      </c>
      <c r="M70" s="26">
        <v>16.235000000000003</v>
      </c>
      <c r="N70" s="26">
        <v>28.129000000000001</v>
      </c>
      <c r="O70" s="26">
        <v>0.58499999999999996</v>
      </c>
      <c r="P70" s="26">
        <v>5.226</v>
      </c>
      <c r="Q70" s="26">
        <v>0.32600000000000001</v>
      </c>
      <c r="R70" s="66"/>
      <c r="S70" s="208">
        <f>(R70-Q70)/Q70</f>
        <v>-1</v>
      </c>
      <c r="U70" s="220">
        <f t="shared" si="56"/>
        <v>1.1278460926729024E-3</v>
      </c>
      <c r="V70" s="214">
        <f t="shared" si="53"/>
        <v>5.0732031407123178E-3</v>
      </c>
      <c r="W70" s="214">
        <f t="shared" si="57"/>
        <v>9.9282942933558724E-4</v>
      </c>
      <c r="X70" s="214">
        <f t="shared" si="58"/>
        <v>1.4465951863129641E-3</v>
      </c>
      <c r="Y70" s="214">
        <f t="shared" si="59"/>
        <v>2.8648082304716171E-5</v>
      </c>
      <c r="Z70" s="214">
        <f t="shared" si="60"/>
        <v>1.7146748838944292E-4</v>
      </c>
      <c r="AA70" s="214">
        <f t="shared" si="54"/>
        <v>1.1825924137930032E-5</v>
      </c>
      <c r="AB70" s="225">
        <f t="shared" si="55"/>
        <v>0</v>
      </c>
    </row>
    <row r="71" spans="1:28" ht="20.100000000000001" customHeight="1" thickBot="1">
      <c r="A71" s="254" t="s">
        <v>27</v>
      </c>
      <c r="B71" s="231"/>
      <c r="C71" s="231"/>
      <c r="D71" s="451">
        <f>D51+D61</f>
        <v>13993.044</v>
      </c>
      <c r="E71" s="233">
        <f t="shared" ref="E71:R71" si="62">E51+E61</f>
        <v>8566.0180000000018</v>
      </c>
      <c r="F71" s="233">
        <f t="shared" si="62"/>
        <v>8786.3809999999976</v>
      </c>
      <c r="G71" s="233">
        <f t="shared" si="62"/>
        <v>12100.227999999997</v>
      </c>
      <c r="H71" s="233">
        <f t="shared" si="62"/>
        <v>10887.446999999998</v>
      </c>
      <c r="I71" s="233">
        <f t="shared" si="62"/>
        <v>9765.4279999999981</v>
      </c>
      <c r="J71" s="233">
        <f t="shared" si="62"/>
        <v>10845.476000000001</v>
      </c>
      <c r="K71" s="233">
        <f t="shared" si="62"/>
        <v>12925.514999999999</v>
      </c>
      <c r="L71" s="233">
        <f t="shared" si="62"/>
        <v>16550.898000000001</v>
      </c>
      <c r="M71" s="233">
        <f t="shared" si="62"/>
        <v>16352.254999999999</v>
      </c>
      <c r="N71" s="233">
        <f t="shared" si="62"/>
        <v>19444.97</v>
      </c>
      <c r="O71" s="233">
        <f t="shared" si="62"/>
        <v>20420.215000000007</v>
      </c>
      <c r="P71" s="233">
        <f t="shared" si="62"/>
        <v>30478.080999999995</v>
      </c>
      <c r="Q71" s="233">
        <f t="shared" si="62"/>
        <v>27566.556000000004</v>
      </c>
      <c r="R71" s="452">
        <f t="shared" si="62"/>
        <v>22684.80799999999</v>
      </c>
      <c r="S71" s="234">
        <f t="shared" ref="S71:S78" si="63">(R71-Q71)/Q71</f>
        <v>-0.17708951382972951</v>
      </c>
      <c r="U71" s="255">
        <f>U51+U61</f>
        <v>1</v>
      </c>
      <c r="V71" s="256">
        <f t="shared" ref="V71:AB71" si="64">V51+V61</f>
        <v>1</v>
      </c>
      <c r="W71" s="256">
        <f t="shared" si="64"/>
        <v>1</v>
      </c>
      <c r="X71" s="256">
        <f t="shared" si="64"/>
        <v>1</v>
      </c>
      <c r="Y71" s="256">
        <f t="shared" ref="Y71:Z71" si="65">Y51+Y61</f>
        <v>1</v>
      </c>
      <c r="Z71" s="256">
        <f t="shared" si="65"/>
        <v>1</v>
      </c>
      <c r="AA71" s="256">
        <f t="shared" si="64"/>
        <v>1</v>
      </c>
      <c r="AB71" s="257">
        <f t="shared" si="64"/>
        <v>1</v>
      </c>
    </row>
    <row r="72" spans="1:28" ht="20.100000000000001" customHeight="1">
      <c r="A72" s="273"/>
      <c r="B72" s="263" t="s">
        <v>95</v>
      </c>
      <c r="C72" s="263"/>
      <c r="D72" s="264">
        <f t="shared" ref="D72:R74" si="66">D52+D62</f>
        <v>11106.844000000001</v>
      </c>
      <c r="E72" s="265">
        <f t="shared" si="66"/>
        <v>6953.813000000001</v>
      </c>
      <c r="F72" s="265">
        <f t="shared" si="66"/>
        <v>6573.6759999999986</v>
      </c>
      <c r="G72" s="265">
        <f t="shared" si="66"/>
        <v>6732.8169999999991</v>
      </c>
      <c r="H72" s="265">
        <f t="shared" si="66"/>
        <v>8277.1749999999975</v>
      </c>
      <c r="I72" s="265">
        <f t="shared" si="66"/>
        <v>6273.9399999999978</v>
      </c>
      <c r="J72" s="265">
        <f t="shared" si="66"/>
        <v>7943.3560000000007</v>
      </c>
      <c r="K72" s="265">
        <f t="shared" si="66"/>
        <v>10337.459999999999</v>
      </c>
      <c r="L72" s="265">
        <f t="shared" si="66"/>
        <v>11497.514000000003</v>
      </c>
      <c r="M72" s="265">
        <f t="shared" ref="M72:N74" si="67">M52+M62</f>
        <v>11861.781000000001</v>
      </c>
      <c r="N72" s="265">
        <f t="shared" si="67"/>
        <v>14210.91</v>
      </c>
      <c r="O72" s="265">
        <f t="shared" ref="O72:Q72" si="68">O52+O62</f>
        <v>16470.250000000004</v>
      </c>
      <c r="P72" s="265">
        <f t="shared" si="68"/>
        <v>20683.234999999997</v>
      </c>
      <c r="Q72" s="265">
        <f t="shared" si="68"/>
        <v>17948.108000000004</v>
      </c>
      <c r="R72" s="266">
        <f t="shared" si="66"/>
        <v>19358.529999999992</v>
      </c>
      <c r="S72" s="81">
        <f t="shared" si="63"/>
        <v>7.8583324771613117E-2</v>
      </c>
      <c r="U72" s="294">
        <f>D72/D71</f>
        <v>0.79374037557517874</v>
      </c>
      <c r="V72" s="295">
        <f>I72/I71</f>
        <v>0.64246441630617712</v>
      </c>
      <c r="W72" s="295">
        <f t="shared" ref="W72:Z73" si="69">M72/M71</f>
        <v>0.72539114635871327</v>
      </c>
      <c r="X72" s="295">
        <f t="shared" si="69"/>
        <v>0.73082704678896393</v>
      </c>
      <c r="Y72" s="295">
        <f t="shared" si="69"/>
        <v>0.80656594457991737</v>
      </c>
      <c r="Z72" s="295">
        <f t="shared" si="69"/>
        <v>0.67862655132388428</v>
      </c>
      <c r="AA72" s="295">
        <f t="shared" ref="AA72:AB73" si="70">Q72/Q71</f>
        <v>0.6510827105134207</v>
      </c>
      <c r="AB72" s="296">
        <f t="shared" si="70"/>
        <v>0.85336979709063443</v>
      </c>
    </row>
    <row r="73" spans="1:28" ht="20.100000000000001" customHeight="1">
      <c r="A73" s="16"/>
      <c r="C73" t="s">
        <v>46</v>
      </c>
      <c r="D73" s="17">
        <f>D53+D63</f>
        <v>5083.2090000000007</v>
      </c>
      <c r="E73" s="26">
        <f t="shared" si="66"/>
        <v>3453.1110000000003</v>
      </c>
      <c r="F73" s="26">
        <f t="shared" si="66"/>
        <v>2649.9639999999999</v>
      </c>
      <c r="G73" s="26">
        <f t="shared" si="66"/>
        <v>2219.9559999999997</v>
      </c>
      <c r="H73" s="26">
        <f t="shared" si="66"/>
        <v>1699.69</v>
      </c>
      <c r="I73" s="26">
        <f t="shared" si="66"/>
        <v>1483.6039999999994</v>
      </c>
      <c r="J73" s="26">
        <f t="shared" si="66"/>
        <v>1627.8330000000005</v>
      </c>
      <c r="K73" s="26">
        <f t="shared" si="66"/>
        <v>1872.5750000000005</v>
      </c>
      <c r="L73" s="26">
        <f t="shared" si="66"/>
        <v>2006.828</v>
      </c>
      <c r="M73" s="26">
        <f t="shared" si="67"/>
        <v>1969.4350000000006</v>
      </c>
      <c r="N73" s="26">
        <f t="shared" si="67"/>
        <v>2816.9639999999999</v>
      </c>
      <c r="O73" s="26">
        <f t="shared" ref="O73:Q73" si="71">O53+O63</f>
        <v>4930.117000000002</v>
      </c>
      <c r="P73" s="26">
        <f t="shared" si="71"/>
        <v>6086.3519999999999</v>
      </c>
      <c r="Q73" s="26">
        <f t="shared" si="71"/>
        <v>4268.7180000000008</v>
      </c>
      <c r="R73" s="39">
        <f t="shared" si="66"/>
        <v>5634.052999999999</v>
      </c>
      <c r="S73" s="208">
        <f t="shared" si="63"/>
        <v>0.3198466143699345</v>
      </c>
      <c r="U73" s="213">
        <f>D73/D72</f>
        <v>0.45766457150203965</v>
      </c>
      <c r="V73" s="214">
        <f>I73/I72</f>
        <v>0.23647086201015627</v>
      </c>
      <c r="W73" s="214">
        <f t="shared" si="69"/>
        <v>0.16603198120079948</v>
      </c>
      <c r="X73" s="214">
        <f t="shared" si="69"/>
        <v>0.19822544791290636</v>
      </c>
      <c r="Y73" s="214">
        <f t="shared" si="69"/>
        <v>0.29933467919430495</v>
      </c>
      <c r="Z73" s="214">
        <f t="shared" si="69"/>
        <v>0.29426499287949881</v>
      </c>
      <c r="AA73" s="214">
        <f t="shared" si="70"/>
        <v>0.23783665665484072</v>
      </c>
      <c r="AB73" s="219">
        <f t="shared" si="70"/>
        <v>0.29103723268244031</v>
      </c>
    </row>
    <row r="74" spans="1:28" ht="20.100000000000001" customHeight="1">
      <c r="A74" s="16"/>
      <c r="C74" t="s">
        <v>47</v>
      </c>
      <c r="D74" s="17">
        <f>D54+D64</f>
        <v>6023.6349999999993</v>
      </c>
      <c r="E74" s="26">
        <f t="shared" si="66"/>
        <v>3500.7020000000002</v>
      </c>
      <c r="F74" s="26">
        <f t="shared" si="66"/>
        <v>3923.7119999999995</v>
      </c>
      <c r="G74" s="26">
        <f t="shared" si="66"/>
        <v>4512.860999999999</v>
      </c>
      <c r="H74" s="26">
        <f t="shared" si="66"/>
        <v>6577.4849999999979</v>
      </c>
      <c r="I74" s="26">
        <f t="shared" si="66"/>
        <v>4790.3359999999984</v>
      </c>
      <c r="J74" s="26">
        <f t="shared" si="66"/>
        <v>6315.5230000000001</v>
      </c>
      <c r="K74" s="26">
        <f t="shared" si="66"/>
        <v>8464.8849999999984</v>
      </c>
      <c r="L74" s="26">
        <f t="shared" si="66"/>
        <v>9490.6860000000015</v>
      </c>
      <c r="M74" s="26">
        <f t="shared" si="67"/>
        <v>9892.3460000000014</v>
      </c>
      <c r="N74" s="26">
        <f t="shared" si="67"/>
        <v>11393.946</v>
      </c>
      <c r="O74" s="26">
        <f t="shared" ref="O74:Q74" si="72">O54+O64</f>
        <v>11540.133000000002</v>
      </c>
      <c r="P74" s="26">
        <f t="shared" si="72"/>
        <v>14596.882999999998</v>
      </c>
      <c r="Q74" s="26">
        <f t="shared" si="72"/>
        <v>13679.390000000001</v>
      </c>
      <c r="R74" s="39">
        <f t="shared" si="66"/>
        <v>13724.476999999995</v>
      </c>
      <c r="S74" s="208">
        <f t="shared" si="63"/>
        <v>3.2959803032148417E-3</v>
      </c>
      <c r="U74" s="213">
        <f>D74/D71</f>
        <v>0.43047352670369643</v>
      </c>
      <c r="V74" s="214">
        <f>I74/I71</f>
        <v>0.49054030197140353</v>
      </c>
      <c r="W74" s="214">
        <f t="shared" ref="W74:AB74" si="73">M74/M72</f>
        <v>0.83396801879920057</v>
      </c>
      <c r="X74" s="214">
        <f t="shared" si="73"/>
        <v>0.80177455208709369</v>
      </c>
      <c r="Y74" s="214">
        <f t="shared" si="73"/>
        <v>0.7006653208056951</v>
      </c>
      <c r="Z74" s="214">
        <f t="shared" si="73"/>
        <v>0.70573500712050119</v>
      </c>
      <c r="AA74" s="214">
        <f t="shared" si="73"/>
        <v>0.76216334334515923</v>
      </c>
      <c r="AB74" s="219">
        <f t="shared" si="73"/>
        <v>0.70896276731755981</v>
      </c>
    </row>
    <row r="75" spans="1:28" ht="20.100000000000001" customHeight="1">
      <c r="A75" s="70"/>
      <c r="B75" s="552" t="s">
        <v>117</v>
      </c>
      <c r="C75" s="553"/>
      <c r="D75" s="268">
        <f>SUM(D76:D77)</f>
        <v>0</v>
      </c>
      <c r="E75" s="269">
        <f t="shared" ref="E75:R75" si="74">SUM(E76:E77)</f>
        <v>0</v>
      </c>
      <c r="F75" s="269">
        <f t="shared" si="74"/>
        <v>0</v>
      </c>
      <c r="G75" s="269">
        <f t="shared" si="74"/>
        <v>0</v>
      </c>
      <c r="H75" s="269">
        <f t="shared" si="74"/>
        <v>0</v>
      </c>
      <c r="I75" s="269">
        <f t="shared" si="74"/>
        <v>0</v>
      </c>
      <c r="J75" s="269">
        <f t="shared" si="74"/>
        <v>0</v>
      </c>
      <c r="K75" s="269">
        <f t="shared" si="74"/>
        <v>1517.491</v>
      </c>
      <c r="L75" s="269">
        <f t="shared" si="74"/>
        <v>2726.9590000000003</v>
      </c>
      <c r="M75" s="269">
        <f>SUM(M76:M77)</f>
        <v>1742.771</v>
      </c>
      <c r="N75" s="269">
        <f>SUM(N76:N77)</f>
        <v>2812.7619999999997</v>
      </c>
      <c r="O75" s="269">
        <f>SUM(O76:O77)</f>
        <v>2031.8119999999999</v>
      </c>
      <c r="P75" s="269">
        <f t="shared" ref="P75:Q75" si="75">SUM(P76:P77)</f>
        <v>3361.7819999999997</v>
      </c>
      <c r="Q75" s="269">
        <f t="shared" si="75"/>
        <v>2304.5190000000002</v>
      </c>
      <c r="R75" s="270">
        <f t="shared" si="74"/>
        <v>2519.7599999999998</v>
      </c>
      <c r="S75" s="83">
        <f t="shared" si="63"/>
        <v>9.3399533698788992E-2</v>
      </c>
      <c r="U75" s="297">
        <f>D75/D71</f>
        <v>0</v>
      </c>
      <c r="V75" s="298">
        <f>I75/I71</f>
        <v>0</v>
      </c>
      <c r="W75" s="298">
        <f t="shared" ref="W75:AB75" si="76">M75/M71</f>
        <v>0.10657679934663446</v>
      </c>
      <c r="X75" s="298">
        <f t="shared" si="76"/>
        <v>0.14465242168025971</v>
      </c>
      <c r="Y75" s="298">
        <f t="shared" si="76"/>
        <v>9.9500029749931579E-2</v>
      </c>
      <c r="Z75" s="298">
        <f t="shared" si="76"/>
        <v>0.1103016295546954</v>
      </c>
      <c r="AA75" s="298">
        <f t="shared" si="76"/>
        <v>8.3598364627050253E-2</v>
      </c>
      <c r="AB75" s="299">
        <f t="shared" si="76"/>
        <v>0.11107698156404942</v>
      </c>
    </row>
    <row r="76" spans="1:28" ht="20.100000000000001" customHeight="1">
      <c r="A76" s="16"/>
      <c r="C76" t="s">
        <v>46</v>
      </c>
      <c r="D76" s="17">
        <f>D56+D66</f>
        <v>0</v>
      </c>
      <c r="E76" s="26">
        <f t="shared" ref="E76:R77" si="77">E56+E66</f>
        <v>0</v>
      </c>
      <c r="F76" s="26">
        <f t="shared" si="77"/>
        <v>0</v>
      </c>
      <c r="G76" s="26">
        <f t="shared" si="77"/>
        <v>0</v>
      </c>
      <c r="H76" s="26">
        <f t="shared" si="77"/>
        <v>0</v>
      </c>
      <c r="I76" s="26">
        <f t="shared" si="77"/>
        <v>0</v>
      </c>
      <c r="J76" s="26">
        <f t="shared" si="77"/>
        <v>0</v>
      </c>
      <c r="K76" s="26">
        <f t="shared" si="77"/>
        <v>1471.6489999999999</v>
      </c>
      <c r="L76" s="26">
        <f t="shared" si="77"/>
        <v>2673.0280000000002</v>
      </c>
      <c r="M76" s="26">
        <f t="shared" ref="M76:O77" si="78">M56+M66</f>
        <v>1477.883</v>
      </c>
      <c r="N76" s="26">
        <f t="shared" si="78"/>
        <v>932.27</v>
      </c>
      <c r="O76" s="26">
        <f t="shared" si="78"/>
        <v>965.69299999999998</v>
      </c>
      <c r="P76" s="26">
        <f t="shared" ref="P76:Q76" si="79">P56+P66</f>
        <v>1764.683</v>
      </c>
      <c r="Q76" s="26">
        <f t="shared" si="79"/>
        <v>1803.626</v>
      </c>
      <c r="R76" s="39">
        <f t="shared" si="77"/>
        <v>2301.127</v>
      </c>
      <c r="S76" s="208">
        <f t="shared" si="63"/>
        <v>0.27583379259336471</v>
      </c>
      <c r="U76" s="213"/>
      <c r="V76" s="214"/>
      <c r="W76" s="214">
        <f t="shared" ref="W76:AB76" si="80">M76/M75</f>
        <v>0.84800756955446244</v>
      </c>
      <c r="X76" s="214">
        <f t="shared" si="80"/>
        <v>0.33144290203010424</v>
      </c>
      <c r="Y76" s="214">
        <f t="shared" si="80"/>
        <v>0.47528659147598301</v>
      </c>
      <c r="Z76" s="214">
        <f t="shared" si="80"/>
        <v>0.52492487615199324</v>
      </c>
      <c r="AA76" s="214">
        <f t="shared" si="80"/>
        <v>0.78264748522359751</v>
      </c>
      <c r="AB76" s="219">
        <f t="shared" si="80"/>
        <v>0.91323260945486884</v>
      </c>
    </row>
    <row r="77" spans="1:28" ht="20.100000000000001" customHeight="1">
      <c r="A77" s="16"/>
      <c r="C77" t="s">
        <v>47</v>
      </c>
      <c r="D77" s="17">
        <f>D57+D67</f>
        <v>0</v>
      </c>
      <c r="E77" s="26">
        <f t="shared" si="77"/>
        <v>0</v>
      </c>
      <c r="F77" s="26">
        <f t="shared" si="77"/>
        <v>0</v>
      </c>
      <c r="G77" s="26">
        <f t="shared" si="77"/>
        <v>0</v>
      </c>
      <c r="H77" s="26">
        <f t="shared" si="77"/>
        <v>0</v>
      </c>
      <c r="I77" s="26">
        <f t="shared" si="77"/>
        <v>0</v>
      </c>
      <c r="J77" s="26">
        <f t="shared" si="77"/>
        <v>0</v>
      </c>
      <c r="K77" s="26">
        <f t="shared" si="77"/>
        <v>45.841999999999999</v>
      </c>
      <c r="L77" s="26">
        <f t="shared" si="77"/>
        <v>53.930999999999997</v>
      </c>
      <c r="M77" s="26">
        <f t="shared" si="78"/>
        <v>264.88799999999998</v>
      </c>
      <c r="N77" s="26">
        <f t="shared" si="78"/>
        <v>1880.4919999999997</v>
      </c>
      <c r="O77" s="26">
        <f t="shared" si="78"/>
        <v>1066.1189999999999</v>
      </c>
      <c r="P77" s="26">
        <f t="shared" ref="P77:Q77" si="81">P57+P67</f>
        <v>1597.0989999999997</v>
      </c>
      <c r="Q77" s="26">
        <f t="shared" si="81"/>
        <v>500.89300000000003</v>
      </c>
      <c r="R77" s="39">
        <f t="shared" si="77"/>
        <v>218.63300000000001</v>
      </c>
      <c r="S77" s="208">
        <f t="shared" si="63"/>
        <v>-0.56351356477331482</v>
      </c>
      <c r="U77" s="213"/>
      <c r="V77" s="214"/>
      <c r="W77" s="214">
        <f t="shared" ref="W77:AB77" si="82">M77/M75</f>
        <v>0.15199243044553759</v>
      </c>
      <c r="X77" s="214">
        <f t="shared" si="82"/>
        <v>0.66855709796989571</v>
      </c>
      <c r="Y77" s="214">
        <f t="shared" si="82"/>
        <v>0.52471340852401693</v>
      </c>
      <c r="Z77" s="214">
        <f t="shared" si="82"/>
        <v>0.47507512384800676</v>
      </c>
      <c r="AA77" s="214">
        <f t="shared" si="82"/>
        <v>0.21735251477640236</v>
      </c>
      <c r="AB77" s="219">
        <f t="shared" si="82"/>
        <v>8.6767390545131301E-2</v>
      </c>
    </row>
    <row r="78" spans="1:28" ht="20.100000000000001" customHeight="1">
      <c r="A78" s="70"/>
      <c r="B78" s="271" t="s">
        <v>104</v>
      </c>
      <c r="C78" s="271"/>
      <c r="D78" s="268">
        <f>SUM(D79:D80)</f>
        <v>2886.2000000000003</v>
      </c>
      <c r="E78" s="269">
        <f t="shared" ref="E78:R78" si="83">SUM(E79:E80)</f>
        <v>1612.2049999999999</v>
      </c>
      <c r="F78" s="269">
        <f t="shared" si="83"/>
        <v>2212.7049999999999</v>
      </c>
      <c r="G78" s="269">
        <f t="shared" si="83"/>
        <v>5367.4110000000001</v>
      </c>
      <c r="H78" s="269">
        <f t="shared" si="83"/>
        <v>2610.2719999999999</v>
      </c>
      <c r="I78" s="269">
        <f t="shared" si="83"/>
        <v>3491.4879999999998</v>
      </c>
      <c r="J78" s="269">
        <f t="shared" si="83"/>
        <v>2902.12</v>
      </c>
      <c r="K78" s="269">
        <f t="shared" si="83"/>
        <v>1070.5640000000001</v>
      </c>
      <c r="L78" s="269">
        <f t="shared" si="83"/>
        <v>2326.4250000000002</v>
      </c>
      <c r="M78" s="269">
        <f>SUM(M79:M80)</f>
        <v>2747.703</v>
      </c>
      <c r="N78" s="269">
        <f>SUM(N79:N80)</f>
        <v>2421.2980000000002</v>
      </c>
      <c r="O78" s="269">
        <f>SUM(O79:O80)</f>
        <v>1918.153</v>
      </c>
      <c r="P78" s="269">
        <f t="shared" ref="P78:Q78" si="84">SUM(P79:P80)</f>
        <v>6433.0639999999994</v>
      </c>
      <c r="Q78" s="269">
        <f t="shared" si="84"/>
        <v>7313.9290000000001</v>
      </c>
      <c r="R78" s="270">
        <f t="shared" si="83"/>
        <v>806.51800000000003</v>
      </c>
      <c r="S78" s="83">
        <f t="shared" si="63"/>
        <v>-0.88972848929761283</v>
      </c>
      <c r="U78" s="297">
        <f>D78/D71</f>
        <v>0.20625962442482138</v>
      </c>
      <c r="V78" s="298">
        <f>I78/I71</f>
        <v>0.35753558369382277</v>
      </c>
      <c r="W78" s="298">
        <f t="shared" ref="W78:AB78" si="85">M78/M71</f>
        <v>0.16803205429465234</v>
      </c>
      <c r="X78" s="298">
        <f t="shared" si="85"/>
        <v>0.12452053153077634</v>
      </c>
      <c r="Y78" s="298">
        <f t="shared" si="85"/>
        <v>9.3934025670150842E-2</v>
      </c>
      <c r="Z78" s="298">
        <f t="shared" si="85"/>
        <v>0.21107181912142042</v>
      </c>
      <c r="AA78" s="298">
        <f t="shared" si="85"/>
        <v>0.26531892485952902</v>
      </c>
      <c r="AB78" s="299">
        <f t="shared" si="85"/>
        <v>3.555322134531623E-2</v>
      </c>
    </row>
    <row r="79" spans="1:28" ht="20.100000000000001" customHeight="1">
      <c r="A79" s="75"/>
      <c r="B79" s="76"/>
      <c r="C79" s="76" t="s">
        <v>46</v>
      </c>
      <c r="D79" s="261">
        <f>D59+D69</f>
        <v>2086.5440000000003</v>
      </c>
      <c r="E79" s="79">
        <f t="shared" ref="E79:R80" si="86">E59+E69</f>
        <v>929.68600000000004</v>
      </c>
      <c r="F79" s="79">
        <f t="shared" si="86"/>
        <v>1397.2049999999999</v>
      </c>
      <c r="G79" s="79">
        <f t="shared" si="86"/>
        <v>1903.453</v>
      </c>
      <c r="H79" s="79">
        <f t="shared" si="86"/>
        <v>1232.931</v>
      </c>
      <c r="I79" s="79">
        <f t="shared" si="86"/>
        <v>1767.7149999999999</v>
      </c>
      <c r="J79" s="79">
        <f t="shared" si="86"/>
        <v>1417.6490000000001</v>
      </c>
      <c r="K79" s="79">
        <f t="shared" si="86"/>
        <v>177.58700000000002</v>
      </c>
      <c r="L79" s="79">
        <f t="shared" si="86"/>
        <v>238.54299999999998</v>
      </c>
      <c r="M79" s="79">
        <f t="shared" ref="M79:O80" si="87">M59+M69</f>
        <v>28.853999999999999</v>
      </c>
      <c r="N79" s="79">
        <f t="shared" si="87"/>
        <v>1.637</v>
      </c>
      <c r="O79" s="79">
        <f t="shared" si="87"/>
        <v>26.704000000000001</v>
      </c>
      <c r="P79" s="79">
        <f t="shared" ref="P79:Q79" si="88">P59+P69</f>
        <v>12.688000000000001</v>
      </c>
      <c r="Q79" s="79">
        <f t="shared" si="88"/>
        <v>20.262</v>
      </c>
      <c r="R79" s="262">
        <f t="shared" si="86"/>
        <v>103.443</v>
      </c>
      <c r="S79" s="305">
        <f>(R79-Q79)/Q79</f>
        <v>4.1052709505478235</v>
      </c>
      <c r="U79" s="300">
        <f>D79/D78</f>
        <v>0.72293811932645002</v>
      </c>
      <c r="V79" s="301">
        <f>I79/I78</f>
        <v>0.50629273249686091</v>
      </c>
      <c r="W79" s="301">
        <f t="shared" ref="W79:AB79" si="89">M79/M78</f>
        <v>1.0501134947991103E-2</v>
      </c>
      <c r="X79" s="301">
        <f t="shared" si="89"/>
        <v>6.7608365430442679E-4</v>
      </c>
      <c r="Y79" s="301">
        <f t="shared" si="89"/>
        <v>1.3921725743462591E-2</v>
      </c>
      <c r="Z79" s="301">
        <f t="shared" si="89"/>
        <v>1.9723105506178709E-3</v>
      </c>
      <c r="AA79" s="301">
        <f t="shared" si="89"/>
        <v>2.7703304202160014E-3</v>
      </c>
      <c r="AB79" s="302">
        <f t="shared" si="89"/>
        <v>0.12825876173873366</v>
      </c>
    </row>
    <row r="80" spans="1:28" ht="20.100000000000001" customHeight="1" thickBot="1">
      <c r="A80" s="34"/>
      <c r="B80" s="15"/>
      <c r="C80" s="15" t="s">
        <v>47</v>
      </c>
      <c r="D80" s="40">
        <f>D60+D70</f>
        <v>799.65600000000006</v>
      </c>
      <c r="E80" s="30">
        <f t="shared" si="86"/>
        <v>682.51900000000001</v>
      </c>
      <c r="F80" s="30">
        <f t="shared" si="86"/>
        <v>815.5</v>
      </c>
      <c r="G80" s="30">
        <f t="shared" si="86"/>
        <v>3463.9579999999996</v>
      </c>
      <c r="H80" s="30">
        <f t="shared" si="86"/>
        <v>1377.3410000000001</v>
      </c>
      <c r="I80" s="30">
        <f t="shared" si="86"/>
        <v>1723.7729999999999</v>
      </c>
      <c r="J80" s="30">
        <f t="shared" si="86"/>
        <v>1484.471</v>
      </c>
      <c r="K80" s="30">
        <f t="shared" si="86"/>
        <v>892.97699999999998</v>
      </c>
      <c r="L80" s="30">
        <f t="shared" si="86"/>
        <v>2087.8820000000001</v>
      </c>
      <c r="M80" s="30">
        <f t="shared" si="87"/>
        <v>2718.8490000000002</v>
      </c>
      <c r="N80" s="30">
        <f t="shared" si="87"/>
        <v>2419.6610000000001</v>
      </c>
      <c r="O80" s="30">
        <f t="shared" si="87"/>
        <v>1891.4490000000001</v>
      </c>
      <c r="P80" s="30">
        <f t="shared" ref="P80:Q80" si="90">P60+P70</f>
        <v>6420.3759999999993</v>
      </c>
      <c r="Q80" s="30">
        <f t="shared" si="90"/>
        <v>7293.6670000000004</v>
      </c>
      <c r="R80" s="41">
        <f t="shared" si="86"/>
        <v>703.07500000000005</v>
      </c>
      <c r="S80" s="209">
        <f>(R80-Q80)/Q80</f>
        <v>-0.9036047299664216</v>
      </c>
      <c r="U80" s="303">
        <f>D80/D78</f>
        <v>0.27706188067354998</v>
      </c>
      <c r="V80" s="227">
        <f>I80/I78</f>
        <v>0.49370726750313904</v>
      </c>
      <c r="W80" s="227">
        <f t="shared" ref="W80:AB80" si="91">M80/M78</f>
        <v>0.98949886505200901</v>
      </c>
      <c r="X80" s="227">
        <f t="shared" si="91"/>
        <v>0.99932391634569551</v>
      </c>
      <c r="Y80" s="227">
        <f t="shared" si="91"/>
        <v>0.98607827425653738</v>
      </c>
      <c r="Z80" s="227">
        <f t="shared" si="91"/>
        <v>0.99802768944938214</v>
      </c>
      <c r="AA80" s="227">
        <f t="shared" si="91"/>
        <v>0.99722966957978398</v>
      </c>
      <c r="AB80" s="304">
        <f t="shared" si="91"/>
        <v>0.87174123826126637</v>
      </c>
    </row>
    <row r="81" spans="1:28" ht="6.75" customHeight="1" thickBot="1">
      <c r="S81" s="18"/>
      <c r="U81" s="3"/>
      <c r="V81" s="3"/>
      <c r="W81" s="3"/>
      <c r="X81" s="3"/>
      <c r="Y81" s="3"/>
      <c r="Z81" s="3"/>
      <c r="AA81" s="3"/>
      <c r="AB81" s="3"/>
    </row>
    <row r="82" spans="1:28" ht="20.100000000000001" customHeight="1" thickBot="1">
      <c r="A82" s="116"/>
      <c r="B82" s="43" t="s">
        <v>46</v>
      </c>
      <c r="C82" s="43"/>
      <c r="D82" s="132">
        <f>SUM(D83:D85)</f>
        <v>7169.7530000000006</v>
      </c>
      <c r="E82" s="138">
        <f t="shared" ref="E82:R82" si="92">SUM(E83:E85)</f>
        <v>4382.7970000000005</v>
      </c>
      <c r="F82" s="138">
        <f t="shared" si="92"/>
        <v>4047.1689999999999</v>
      </c>
      <c r="G82" s="138">
        <f t="shared" si="92"/>
        <v>4123.4089999999997</v>
      </c>
      <c r="H82" s="138">
        <f t="shared" si="92"/>
        <v>2932.6210000000001</v>
      </c>
      <c r="I82" s="138">
        <f t="shared" si="92"/>
        <v>3251.3189999999995</v>
      </c>
      <c r="J82" s="138">
        <f t="shared" si="92"/>
        <v>3045.4820000000009</v>
      </c>
      <c r="K82" s="138">
        <f t="shared" si="92"/>
        <v>3521.8110000000001</v>
      </c>
      <c r="L82" s="138">
        <f t="shared" si="92"/>
        <v>4918.3989999999994</v>
      </c>
      <c r="M82" s="138">
        <f>SUM(M83:M85)</f>
        <v>3476.1720000000005</v>
      </c>
      <c r="N82" s="138">
        <f>SUM(N83:N85)</f>
        <v>3750.8710000000001</v>
      </c>
      <c r="O82" s="138">
        <f>SUM(O83:O85)</f>
        <v>5922.5140000000019</v>
      </c>
      <c r="P82" s="138">
        <f t="shared" ref="P82:Q82" si="93">SUM(P83:P85)</f>
        <v>7863.723</v>
      </c>
      <c r="Q82" s="138">
        <f t="shared" si="93"/>
        <v>6092.6060000000007</v>
      </c>
      <c r="R82" s="44">
        <f t="shared" si="92"/>
        <v>8038.6229999999987</v>
      </c>
      <c r="S82" s="28">
        <f t="shared" ref="S82:S89" si="94">(R82-Q82)/Q82</f>
        <v>0.31940634270458285</v>
      </c>
      <c r="U82" s="288">
        <f>D82/D71</f>
        <v>0.51237979384614241</v>
      </c>
      <c r="V82" s="211">
        <f>I82/I71</f>
        <v>0.3329417819679793</v>
      </c>
      <c r="W82" s="211">
        <f>M82/M71</f>
        <v>0.21258058903802568</v>
      </c>
      <c r="X82" s="211">
        <f>N82/N71</f>
        <v>0.19289672341998984</v>
      </c>
      <c r="Y82" s="211">
        <f>O82/O71</f>
        <v>0.29003191200484418</v>
      </c>
      <c r="Z82" s="211">
        <f>P82/P71</f>
        <v>0.25801240570231443</v>
      </c>
      <c r="AA82" s="211">
        <f t="shared" ref="AA82" si="95">Q82/Q71</f>
        <v>0.22101440600704708</v>
      </c>
      <c r="AB82" s="212">
        <f>R82/R71</f>
        <v>0.35436151806971444</v>
      </c>
    </row>
    <row r="83" spans="1:28" ht="20.100000000000001" customHeight="1">
      <c r="A83" s="16"/>
      <c r="C83" t="s">
        <v>95</v>
      </c>
      <c r="D83" s="25">
        <f>D73</f>
        <v>5083.2090000000007</v>
      </c>
      <c r="E83" s="23">
        <f t="shared" ref="E83:R83" si="96">E73</f>
        <v>3453.1110000000003</v>
      </c>
      <c r="F83" s="23">
        <f t="shared" si="96"/>
        <v>2649.9639999999999</v>
      </c>
      <c r="G83" s="23">
        <f t="shared" si="96"/>
        <v>2219.9559999999997</v>
      </c>
      <c r="H83" s="23">
        <f t="shared" si="96"/>
        <v>1699.69</v>
      </c>
      <c r="I83" s="23">
        <f t="shared" si="96"/>
        <v>1483.6039999999994</v>
      </c>
      <c r="J83" s="23">
        <f t="shared" si="96"/>
        <v>1627.8330000000005</v>
      </c>
      <c r="K83" s="23">
        <f t="shared" si="96"/>
        <v>1872.5750000000005</v>
      </c>
      <c r="L83" s="23">
        <f t="shared" si="96"/>
        <v>2006.828</v>
      </c>
      <c r="M83" s="23">
        <f>M73</f>
        <v>1969.4350000000006</v>
      </c>
      <c r="N83" s="23">
        <f>N73</f>
        <v>2816.9639999999999</v>
      </c>
      <c r="O83" s="23">
        <f>O73</f>
        <v>4930.117000000002</v>
      </c>
      <c r="P83" s="23">
        <f t="shared" ref="P83:Q83" si="97">P73</f>
        <v>6086.3519999999999</v>
      </c>
      <c r="Q83" s="23">
        <f t="shared" si="97"/>
        <v>4268.7180000000008</v>
      </c>
      <c r="R83" s="45">
        <f t="shared" si="96"/>
        <v>5634.052999999999</v>
      </c>
      <c r="S83" s="208">
        <f t="shared" si="94"/>
        <v>0.3198466143699345</v>
      </c>
      <c r="U83" s="220">
        <f>D83/D82</f>
        <v>0.70897965383186845</v>
      </c>
      <c r="V83" s="221">
        <f>I83/I82</f>
        <v>0.45630834747374821</v>
      </c>
      <c r="W83" s="221">
        <f>M83/M82</f>
        <v>0.56655280578751577</v>
      </c>
      <c r="X83" s="221">
        <f>N83/N82</f>
        <v>0.75101596402542237</v>
      </c>
      <c r="Y83" s="221">
        <f>O83/O82</f>
        <v>0.83243652948730895</v>
      </c>
      <c r="Z83" s="221">
        <f>P83/P82</f>
        <v>0.77397843235322505</v>
      </c>
      <c r="AA83" s="221">
        <f t="shared" ref="AA83" si="98">Q83/Q82</f>
        <v>0.70063910254495376</v>
      </c>
      <c r="AB83" s="351">
        <f>R83/R82</f>
        <v>0.7008728982563307</v>
      </c>
    </row>
    <row r="84" spans="1:28" ht="20.100000000000001" customHeight="1">
      <c r="A84" s="16"/>
      <c r="C84" t="s">
        <v>117</v>
      </c>
      <c r="D84" s="25">
        <f>D76</f>
        <v>0</v>
      </c>
      <c r="E84" s="26">
        <f t="shared" ref="E84:R84" si="99">E76</f>
        <v>0</v>
      </c>
      <c r="F84" s="26">
        <f t="shared" si="99"/>
        <v>0</v>
      </c>
      <c r="G84" s="26">
        <f t="shared" si="99"/>
        <v>0</v>
      </c>
      <c r="H84" s="26">
        <f t="shared" si="99"/>
        <v>0</v>
      </c>
      <c r="I84" s="26">
        <f t="shared" si="99"/>
        <v>0</v>
      </c>
      <c r="J84" s="26">
        <f t="shared" si="99"/>
        <v>0</v>
      </c>
      <c r="K84" s="26">
        <f t="shared" si="99"/>
        <v>1471.6489999999999</v>
      </c>
      <c r="L84" s="26">
        <f t="shared" si="99"/>
        <v>2673.0280000000002</v>
      </c>
      <c r="M84" s="26">
        <f>M76</f>
        <v>1477.883</v>
      </c>
      <c r="N84" s="26">
        <f>N76</f>
        <v>932.27</v>
      </c>
      <c r="O84" s="26">
        <f>O76</f>
        <v>965.69299999999998</v>
      </c>
      <c r="P84" s="26">
        <f t="shared" ref="P84:Q84" si="100">P76</f>
        <v>1764.683</v>
      </c>
      <c r="Q84" s="26">
        <f t="shared" si="100"/>
        <v>1803.626</v>
      </c>
      <c r="R84" s="45">
        <f t="shared" si="99"/>
        <v>2301.127</v>
      </c>
      <c r="S84" s="208">
        <f t="shared" si="94"/>
        <v>0.27583379259336471</v>
      </c>
      <c r="U84" s="220">
        <f>D84/D82</f>
        <v>0</v>
      </c>
      <c r="V84" s="214">
        <f>I84/I82</f>
        <v>0</v>
      </c>
      <c r="W84" s="214">
        <f>M84/M82</f>
        <v>0.42514668434128111</v>
      </c>
      <c r="X84" s="214">
        <f>N84/N82</f>
        <v>0.24854760400984197</v>
      </c>
      <c r="Y84" s="214">
        <f>O84/O82</f>
        <v>0.16305457445942714</v>
      </c>
      <c r="Z84" s="214">
        <f>P84/P82</f>
        <v>0.2244080825329173</v>
      </c>
      <c r="AA84" s="214">
        <f t="shared" ref="AA84" si="101">Q84/Q82</f>
        <v>0.29603522696199291</v>
      </c>
      <c r="AB84" s="219">
        <f>R84/R82</f>
        <v>0.28625885303988013</v>
      </c>
    </row>
    <row r="85" spans="1:28" ht="20.100000000000001" customHeight="1" thickBot="1">
      <c r="A85" s="16"/>
      <c r="C85" t="s">
        <v>104</v>
      </c>
      <c r="D85" s="25">
        <f>D79</f>
        <v>2086.5440000000003</v>
      </c>
      <c r="E85" s="26">
        <f t="shared" ref="E85:R85" si="102">E79</f>
        <v>929.68600000000004</v>
      </c>
      <c r="F85" s="26">
        <f t="shared" si="102"/>
        <v>1397.2049999999999</v>
      </c>
      <c r="G85" s="26">
        <f t="shared" si="102"/>
        <v>1903.453</v>
      </c>
      <c r="H85" s="26">
        <f t="shared" si="102"/>
        <v>1232.931</v>
      </c>
      <c r="I85" s="26">
        <f t="shared" si="102"/>
        <v>1767.7149999999999</v>
      </c>
      <c r="J85" s="26">
        <f t="shared" si="102"/>
        <v>1417.6490000000001</v>
      </c>
      <c r="K85" s="26">
        <f t="shared" si="102"/>
        <v>177.58700000000002</v>
      </c>
      <c r="L85" s="26">
        <f t="shared" si="102"/>
        <v>238.54299999999998</v>
      </c>
      <c r="M85" s="26">
        <f>M79</f>
        <v>28.853999999999999</v>
      </c>
      <c r="N85" s="26">
        <f>N79</f>
        <v>1.637</v>
      </c>
      <c r="O85" s="26">
        <f>O79</f>
        <v>26.704000000000001</v>
      </c>
      <c r="P85" s="26">
        <f t="shared" ref="P85:Q85" si="103">P79</f>
        <v>12.688000000000001</v>
      </c>
      <c r="Q85" s="26">
        <f t="shared" si="103"/>
        <v>20.262</v>
      </c>
      <c r="R85" s="45">
        <f t="shared" si="102"/>
        <v>103.443</v>
      </c>
      <c r="S85" s="208">
        <f t="shared" si="94"/>
        <v>4.1052709505478235</v>
      </c>
      <c r="U85" s="220">
        <f>D85/D82</f>
        <v>0.29102034616813161</v>
      </c>
      <c r="V85" s="214">
        <f>I85/I82</f>
        <v>0.54369165252625173</v>
      </c>
      <c r="W85" s="214">
        <f>M85/M82</f>
        <v>8.3005098712031489E-3</v>
      </c>
      <c r="X85" s="214">
        <f>N85/N82</f>
        <v>4.3643196473565739E-4</v>
      </c>
      <c r="Y85" s="214">
        <f>O85/O82</f>
        <v>4.5088960532638656E-3</v>
      </c>
      <c r="Z85" s="214">
        <f>P85/P82</f>
        <v>1.6134851138576475E-3</v>
      </c>
      <c r="AA85" s="214">
        <f t="shared" ref="AA85" si="104">Q85/Q82</f>
        <v>3.3256704930533826E-3</v>
      </c>
      <c r="AB85" s="219">
        <f>R85/R82</f>
        <v>1.2868248703789196E-2</v>
      </c>
    </row>
    <row r="86" spans="1:28" ht="20.100000000000001" customHeight="1" thickBot="1">
      <c r="A86" s="42"/>
      <c r="B86" s="43" t="s">
        <v>47</v>
      </c>
      <c r="C86" s="43"/>
      <c r="D86" s="132">
        <f>SUM(D87:D89)</f>
        <v>6823.2909999999993</v>
      </c>
      <c r="E86" s="138">
        <f t="shared" ref="E86:R86" si="105">SUM(E87:E89)</f>
        <v>4183.2210000000005</v>
      </c>
      <c r="F86" s="138">
        <f t="shared" si="105"/>
        <v>4739.2119999999995</v>
      </c>
      <c r="G86" s="138">
        <f t="shared" si="105"/>
        <v>7976.8189999999986</v>
      </c>
      <c r="H86" s="138">
        <f t="shared" si="105"/>
        <v>7954.8259999999982</v>
      </c>
      <c r="I86" s="138">
        <f t="shared" si="105"/>
        <v>6514.1089999999986</v>
      </c>
      <c r="J86" s="138">
        <f t="shared" si="105"/>
        <v>7799.9940000000006</v>
      </c>
      <c r="K86" s="138">
        <f t="shared" si="105"/>
        <v>9403.7039999999997</v>
      </c>
      <c r="L86" s="138">
        <f t="shared" si="105"/>
        <v>11632.499000000002</v>
      </c>
      <c r="M86" s="138">
        <f>SUM(M87:M89)</f>
        <v>12876.083000000002</v>
      </c>
      <c r="N86" s="138">
        <f>SUM(N87:N89)</f>
        <v>15694.099</v>
      </c>
      <c r="O86" s="138">
        <f>SUM(O87:O89)</f>
        <v>14497.701000000003</v>
      </c>
      <c r="P86" s="138">
        <f t="shared" ref="P86:Q86" si="106">SUM(P87:P89)</f>
        <v>22614.357999999997</v>
      </c>
      <c r="Q86" s="138">
        <f t="shared" si="106"/>
        <v>21473.95</v>
      </c>
      <c r="R86" s="67">
        <f t="shared" si="105"/>
        <v>14646.184999999996</v>
      </c>
      <c r="S86" s="28">
        <f t="shared" si="94"/>
        <v>-0.31795570912663973</v>
      </c>
      <c r="U86" s="288">
        <f>D86/D71</f>
        <v>0.48762020615385754</v>
      </c>
      <c r="V86" s="211">
        <f>I86/I71</f>
        <v>0.6670582180320207</v>
      </c>
      <c r="W86" s="211">
        <f>M86/M71</f>
        <v>0.78741941096197454</v>
      </c>
      <c r="X86" s="211">
        <f>N86/N71</f>
        <v>0.80710327658001013</v>
      </c>
      <c r="Y86" s="211">
        <f>O86/O71</f>
        <v>0.70996808799515565</v>
      </c>
      <c r="Z86" s="211">
        <f>P86/P71</f>
        <v>0.74198759429768557</v>
      </c>
      <c r="AA86" s="211">
        <f t="shared" ref="AA86" si="107">Q86/Q71</f>
        <v>0.77898559399295286</v>
      </c>
      <c r="AB86" s="212">
        <f>R86/R71</f>
        <v>0.64563848193028583</v>
      </c>
    </row>
    <row r="87" spans="1:28" ht="20.100000000000001" customHeight="1">
      <c r="A87" s="16"/>
      <c r="C87" t="s">
        <v>95</v>
      </c>
      <c r="D87" s="25">
        <f>D74</f>
        <v>6023.6349999999993</v>
      </c>
      <c r="E87" s="26">
        <f t="shared" ref="E87:R87" si="108">E74</f>
        <v>3500.7020000000002</v>
      </c>
      <c r="F87" s="26">
        <f t="shared" si="108"/>
        <v>3923.7119999999995</v>
      </c>
      <c r="G87" s="26">
        <f t="shared" si="108"/>
        <v>4512.860999999999</v>
      </c>
      <c r="H87" s="26">
        <f t="shared" si="108"/>
        <v>6577.4849999999979</v>
      </c>
      <c r="I87" s="26">
        <f t="shared" si="108"/>
        <v>4790.3359999999984</v>
      </c>
      <c r="J87" s="26">
        <f t="shared" si="108"/>
        <v>6315.5230000000001</v>
      </c>
      <c r="K87" s="26">
        <f t="shared" si="108"/>
        <v>8464.8849999999984</v>
      </c>
      <c r="L87" s="26">
        <f t="shared" si="108"/>
        <v>9490.6860000000015</v>
      </c>
      <c r="M87" s="26">
        <f>M74</f>
        <v>9892.3460000000014</v>
      </c>
      <c r="N87" s="26">
        <f>N74</f>
        <v>11393.946</v>
      </c>
      <c r="O87" s="26">
        <f>O74</f>
        <v>11540.133000000002</v>
      </c>
      <c r="P87" s="26">
        <f t="shared" ref="P87:Q87" si="109">P74</f>
        <v>14596.882999999998</v>
      </c>
      <c r="Q87" s="26">
        <f t="shared" si="109"/>
        <v>13679.390000000001</v>
      </c>
      <c r="R87" s="45">
        <f t="shared" si="108"/>
        <v>13724.476999999995</v>
      </c>
      <c r="S87" s="208">
        <f t="shared" si="94"/>
        <v>3.2959803032148417E-3</v>
      </c>
      <c r="U87" s="220">
        <f>D87/D86</f>
        <v>0.88280493972776475</v>
      </c>
      <c r="V87" s="214">
        <f>I87/I86</f>
        <v>0.73537854524694002</v>
      </c>
      <c r="W87" s="214">
        <f>M87/M86</f>
        <v>0.7682729289644995</v>
      </c>
      <c r="X87" s="214">
        <f>N87/N86</f>
        <v>0.72600191957499438</v>
      </c>
      <c r="Y87" s="214">
        <f>O87/O86</f>
        <v>0.79599744814712348</v>
      </c>
      <c r="Z87" s="214">
        <f>P87/P86</f>
        <v>0.64546970557377747</v>
      </c>
      <c r="AA87" s="214">
        <f t="shared" ref="AA87" si="110">Q87/Q86</f>
        <v>0.63702253195150405</v>
      </c>
      <c r="AB87" s="219">
        <f>R87/R86</f>
        <v>0.93706839016440113</v>
      </c>
    </row>
    <row r="88" spans="1:28" ht="20.100000000000001" customHeight="1">
      <c r="A88" s="16"/>
      <c r="C88" t="s">
        <v>117</v>
      </c>
      <c r="D88" s="25">
        <f>D77</f>
        <v>0</v>
      </c>
      <c r="E88" s="26">
        <f t="shared" ref="E88:R88" si="111">E77</f>
        <v>0</v>
      </c>
      <c r="F88" s="26">
        <f t="shared" si="111"/>
        <v>0</v>
      </c>
      <c r="G88" s="26">
        <f t="shared" si="111"/>
        <v>0</v>
      </c>
      <c r="H88" s="26">
        <f t="shared" si="111"/>
        <v>0</v>
      </c>
      <c r="I88" s="26">
        <f t="shared" si="111"/>
        <v>0</v>
      </c>
      <c r="J88" s="26">
        <f t="shared" si="111"/>
        <v>0</v>
      </c>
      <c r="K88" s="26">
        <f t="shared" si="111"/>
        <v>45.841999999999999</v>
      </c>
      <c r="L88" s="26">
        <f t="shared" si="111"/>
        <v>53.930999999999997</v>
      </c>
      <c r="M88" s="26">
        <f>M77</f>
        <v>264.88799999999998</v>
      </c>
      <c r="N88" s="26">
        <f>N77</f>
        <v>1880.4919999999997</v>
      </c>
      <c r="O88" s="26">
        <f>O77</f>
        <v>1066.1189999999999</v>
      </c>
      <c r="P88" s="26">
        <f t="shared" ref="P88:Q88" si="112">P77</f>
        <v>1597.0989999999997</v>
      </c>
      <c r="Q88" s="26">
        <f t="shared" si="112"/>
        <v>500.89300000000003</v>
      </c>
      <c r="R88" s="45">
        <f t="shared" si="111"/>
        <v>218.63300000000001</v>
      </c>
      <c r="S88" s="208">
        <f t="shared" si="94"/>
        <v>-0.56351356477331482</v>
      </c>
      <c r="U88" s="220">
        <f>D88/D86</f>
        <v>0</v>
      </c>
      <c r="V88" s="214">
        <f>I88/I86</f>
        <v>0</v>
      </c>
      <c r="W88" s="214">
        <f>M88/M86</f>
        <v>2.0572094790007173E-2</v>
      </c>
      <c r="X88" s="214">
        <f>N88/N86</f>
        <v>0.11982159663960319</v>
      </c>
      <c r="Y88" s="214">
        <f>O88/O86</f>
        <v>7.3537107711077757E-2</v>
      </c>
      <c r="Z88" s="214">
        <f>P88/P86</f>
        <v>7.0623229719808986E-2</v>
      </c>
      <c r="AA88" s="214">
        <f t="shared" ref="AA88" si="113">Q88/Q86</f>
        <v>2.332561079819968E-2</v>
      </c>
      <c r="AB88" s="219">
        <f>R88/R86</f>
        <v>1.4927641566728815E-2</v>
      </c>
    </row>
    <row r="89" spans="1:28" ht="20.100000000000001" customHeight="1" thickBot="1">
      <c r="A89" s="34"/>
      <c r="B89" s="15"/>
      <c r="C89" s="99" t="s">
        <v>104</v>
      </c>
      <c r="D89" s="29">
        <f>D80</f>
        <v>799.65600000000006</v>
      </c>
      <c r="E89" s="30">
        <f t="shared" ref="E89:R89" si="114">E80</f>
        <v>682.51900000000001</v>
      </c>
      <c r="F89" s="30">
        <f t="shared" si="114"/>
        <v>815.5</v>
      </c>
      <c r="G89" s="30">
        <f t="shared" si="114"/>
        <v>3463.9579999999996</v>
      </c>
      <c r="H89" s="30">
        <f t="shared" si="114"/>
        <v>1377.3410000000001</v>
      </c>
      <c r="I89" s="30">
        <f t="shared" si="114"/>
        <v>1723.7729999999999</v>
      </c>
      <c r="J89" s="30">
        <f t="shared" si="114"/>
        <v>1484.471</v>
      </c>
      <c r="K89" s="30">
        <f t="shared" si="114"/>
        <v>892.97699999999998</v>
      </c>
      <c r="L89" s="30">
        <f t="shared" si="114"/>
        <v>2087.8820000000001</v>
      </c>
      <c r="M89" s="30">
        <f>M80</f>
        <v>2718.8490000000002</v>
      </c>
      <c r="N89" s="30">
        <f>N80</f>
        <v>2419.6610000000001</v>
      </c>
      <c r="O89" s="30">
        <f>O80</f>
        <v>1891.4490000000001</v>
      </c>
      <c r="P89" s="30">
        <f t="shared" ref="P89:Q89" si="115">P80</f>
        <v>6420.3759999999993</v>
      </c>
      <c r="Q89" s="30">
        <f t="shared" si="115"/>
        <v>7293.6670000000004</v>
      </c>
      <c r="R89" s="98">
        <f t="shared" si="114"/>
        <v>703.07500000000005</v>
      </c>
      <c r="S89" s="209">
        <f t="shared" si="94"/>
        <v>-0.9036047299664216</v>
      </c>
      <c r="U89" s="226">
        <f>D89/D86</f>
        <v>0.11719506027223522</v>
      </c>
      <c r="V89" s="227">
        <f>I89/I86</f>
        <v>0.26462145475305993</v>
      </c>
      <c r="W89" s="227">
        <f>M89/M86</f>
        <v>0.21115497624549326</v>
      </c>
      <c r="X89" s="227">
        <f>N89/N86</f>
        <v>0.15417648378540241</v>
      </c>
      <c r="Y89" s="227">
        <f>O89/O86</f>
        <v>0.13046544414179873</v>
      </c>
      <c r="Z89" s="227">
        <f>P89/P86</f>
        <v>0.28390706470641353</v>
      </c>
      <c r="AA89" s="227">
        <f t="shared" ref="AA89" si="116">Q89/Q86</f>
        <v>0.33965185725029629</v>
      </c>
      <c r="AB89" s="304">
        <f>R89/R86</f>
        <v>4.8003968268870031E-2</v>
      </c>
    </row>
    <row r="90" spans="1:28" ht="20.100000000000001" customHeight="1" thickBot="1"/>
    <row r="91" spans="1:28" ht="15" customHeight="1">
      <c r="A91" s="495" t="s">
        <v>71</v>
      </c>
      <c r="B91" s="474"/>
      <c r="C91" s="474"/>
      <c r="D91" s="542" t="s">
        <v>50</v>
      </c>
      <c r="E91" s="543"/>
      <c r="F91" s="543"/>
      <c r="G91" s="543"/>
      <c r="H91" s="543"/>
      <c r="I91" s="543"/>
      <c r="J91" s="543"/>
      <c r="K91" s="543"/>
      <c r="L91" s="543"/>
      <c r="M91" s="543"/>
      <c r="N91" s="543"/>
      <c r="O91" s="543"/>
      <c r="P91" s="543"/>
      <c r="Q91" s="543"/>
      <c r="R91" s="544"/>
      <c r="S91" s="518" t="s">
        <v>166</v>
      </c>
    </row>
    <row r="92" spans="1:28" ht="15.75" customHeight="1">
      <c r="A92" s="512"/>
      <c r="B92" s="475"/>
      <c r="C92" s="475"/>
      <c r="D92" s="547" t="s">
        <v>67</v>
      </c>
      <c r="E92" s="548"/>
      <c r="F92" s="548"/>
      <c r="G92" s="548"/>
      <c r="H92" s="548"/>
      <c r="I92" s="548"/>
      <c r="J92" s="548"/>
      <c r="K92" s="548"/>
      <c r="L92" s="548"/>
      <c r="M92" s="548"/>
      <c r="N92" s="548"/>
      <c r="O92" s="548"/>
      <c r="P92" s="548"/>
      <c r="Q92" s="548"/>
      <c r="R92" s="549"/>
      <c r="S92" s="519"/>
    </row>
    <row r="93" spans="1:28" ht="21.75" customHeight="1" thickBot="1">
      <c r="A93" s="512"/>
      <c r="B93" s="475"/>
      <c r="C93" s="475"/>
      <c r="D93" s="61">
        <v>2010</v>
      </c>
      <c r="E93" s="62">
        <v>2011</v>
      </c>
      <c r="F93" s="62">
        <v>2012</v>
      </c>
      <c r="G93" s="59">
        <v>2013</v>
      </c>
      <c r="H93" s="59">
        <v>2014</v>
      </c>
      <c r="I93" s="59">
        <v>2015</v>
      </c>
      <c r="J93" s="59">
        <v>2016</v>
      </c>
      <c r="K93" s="59">
        <v>2017</v>
      </c>
      <c r="L93" s="59">
        <v>2018</v>
      </c>
      <c r="M93" s="59">
        <v>2019</v>
      </c>
      <c r="N93" s="59">
        <v>2020</v>
      </c>
      <c r="O93" s="59">
        <v>2021</v>
      </c>
      <c r="P93" s="59">
        <v>2022</v>
      </c>
      <c r="Q93" s="59">
        <v>2023</v>
      </c>
      <c r="R93" s="60">
        <v>2024</v>
      </c>
      <c r="S93" s="520"/>
    </row>
    <row r="94" spans="1:28" ht="20.100000000000001" customHeight="1" thickBot="1">
      <c r="A94" s="42" t="s">
        <v>44</v>
      </c>
      <c r="B94" s="43"/>
      <c r="C94" s="43"/>
      <c r="D94" s="352">
        <f>(D51/D7)*10</f>
        <v>0.53806079386292549</v>
      </c>
      <c r="E94" s="140">
        <f t="shared" ref="E94:R94" si="117">(E51/E7)*10</f>
        <v>0.5955037134119705</v>
      </c>
      <c r="F94" s="140">
        <f t="shared" si="117"/>
        <v>0.83551322866627153</v>
      </c>
      <c r="G94" s="140">
        <f t="shared" si="117"/>
        <v>0.9779500916145335</v>
      </c>
      <c r="H94" s="140">
        <f t="shared" si="117"/>
        <v>0.98434271567781528</v>
      </c>
      <c r="I94" s="140">
        <f t="shared" si="117"/>
        <v>0.81372432156594798</v>
      </c>
      <c r="J94" s="140">
        <f t="shared" si="117"/>
        <v>1.1518293780963815</v>
      </c>
      <c r="K94" s="140">
        <f t="shared" si="117"/>
        <v>1.4901228437498129</v>
      </c>
      <c r="L94" s="140">
        <f t="shared" si="117"/>
        <v>1.3085388607254171</v>
      </c>
      <c r="M94" s="140">
        <f t="shared" si="117"/>
        <v>1.060328501386445</v>
      </c>
      <c r="N94" s="140">
        <f t="shared" ref="N94:O108" si="118">(N51/N7)*10</f>
        <v>1.4588651295946402</v>
      </c>
      <c r="O94" s="140">
        <f t="shared" si="118"/>
        <v>1.6169238517162896</v>
      </c>
      <c r="P94" s="140">
        <f t="shared" ref="P94:Q94" si="119">(P51/P7)*10</f>
        <v>1.2837056788834209</v>
      </c>
      <c r="Q94" s="140">
        <f t="shared" si="119"/>
        <v>1.1781454075165867</v>
      </c>
      <c r="R94" s="353">
        <f t="shared" si="117"/>
        <v>1.7530138611488941</v>
      </c>
      <c r="S94" s="28">
        <f t="shared" ref="S94:S101" si="120">(R94-Q94)/Q94</f>
        <v>0.48794355091030139</v>
      </c>
    </row>
    <row r="95" spans="1:28" ht="20.100000000000001" customHeight="1">
      <c r="A95" s="69"/>
      <c r="B95" s="68" t="s">
        <v>95</v>
      </c>
      <c r="C95" s="68"/>
      <c r="D95" s="354">
        <f t="shared" ref="D95:R95" si="121">(D52/D8)*10</f>
        <v>0.72272669732486039</v>
      </c>
      <c r="E95" s="355">
        <f t="shared" si="121"/>
        <v>0.7671966193330948</v>
      </c>
      <c r="F95" s="355">
        <f t="shared" si="121"/>
        <v>1.3577294202816717</v>
      </c>
      <c r="G95" s="355">
        <f t="shared" si="121"/>
        <v>1.8069924347546373</v>
      </c>
      <c r="H95" s="355">
        <f t="shared" si="121"/>
        <v>2.2442138807553653</v>
      </c>
      <c r="I95" s="355">
        <f t="shared" si="121"/>
        <v>2.3370330039330591</v>
      </c>
      <c r="J95" s="355">
        <f t="shared" si="121"/>
        <v>3.7775713969958695</v>
      </c>
      <c r="K95" s="355">
        <f t="shared" si="121"/>
        <v>4.7710492044350525</v>
      </c>
      <c r="L95" s="355">
        <f t="shared" si="121"/>
        <v>3.0513297229360639</v>
      </c>
      <c r="M95" s="355">
        <f t="shared" si="121"/>
        <v>3.0638538777563702</v>
      </c>
      <c r="N95" s="355">
        <f t="shared" si="118"/>
        <v>4.9215148956735479</v>
      </c>
      <c r="O95" s="355">
        <f t="shared" si="118"/>
        <v>4.5111351003775493</v>
      </c>
      <c r="P95" s="355">
        <f t="shared" ref="P95:Q95" si="122">(P52/P8)*10</f>
        <v>7.6119273238736636</v>
      </c>
      <c r="Q95" s="355">
        <f t="shared" si="122"/>
        <v>10.107139426066363</v>
      </c>
      <c r="R95" s="356">
        <f t="shared" si="121"/>
        <v>3.1346904793704322</v>
      </c>
      <c r="S95" s="81">
        <f t="shared" si="120"/>
        <v>-0.68985384021852414</v>
      </c>
    </row>
    <row r="96" spans="1:28" ht="20.100000000000001" customHeight="1">
      <c r="A96" s="16"/>
      <c r="C96" t="s">
        <v>46</v>
      </c>
      <c r="D96" s="141">
        <f t="shared" ref="D96:R96" si="123">(D53/D9)*10</f>
        <v>0.56902012894888399</v>
      </c>
      <c r="E96" s="142">
        <f t="shared" si="123"/>
        <v>0.61333269983268812</v>
      </c>
      <c r="F96" s="142">
        <f t="shared" si="123"/>
        <v>0.93467001662985183</v>
      </c>
      <c r="G96" s="142">
        <f t="shared" si="123"/>
        <v>1.2955794579626356</v>
      </c>
      <c r="H96" s="142">
        <f t="shared" si="123"/>
        <v>0.86259562952714208</v>
      </c>
      <c r="I96" s="142">
        <f t="shared" si="123"/>
        <v>0.8702048679776373</v>
      </c>
      <c r="J96" s="142">
        <f t="shared" si="123"/>
        <v>1.0876312152065435</v>
      </c>
      <c r="K96" s="142">
        <f t="shared" si="123"/>
        <v>1.3590607598664981</v>
      </c>
      <c r="L96" s="142">
        <f t="shared" si="123"/>
        <v>1.7490996115615942</v>
      </c>
      <c r="M96" s="142">
        <f t="shared" si="123"/>
        <v>4.3662402845355981</v>
      </c>
      <c r="N96" s="142">
        <f t="shared" si="118"/>
        <v>5.2158812078939887</v>
      </c>
      <c r="O96" s="142">
        <f t="shared" si="118"/>
        <v>2.8259085905819803</v>
      </c>
      <c r="P96" s="142">
        <f t="shared" ref="P96:Q96" si="124">(P53/P9)*10</f>
        <v>4.399856697232031</v>
      </c>
      <c r="Q96" s="142">
        <f t="shared" si="124"/>
        <v>4.7679618995931952</v>
      </c>
      <c r="R96" s="357">
        <f t="shared" si="123"/>
        <v>1.2995311593435113</v>
      </c>
      <c r="S96" s="208">
        <f t="shared" si="120"/>
        <v>-0.72744514601629096</v>
      </c>
    </row>
    <row r="97" spans="1:19" ht="20.100000000000001" customHeight="1">
      <c r="A97" s="16"/>
      <c r="C97" t="s">
        <v>47</v>
      </c>
      <c r="D97" s="141">
        <f t="shared" ref="D97:R97" si="125">(D54/D10)*10</f>
        <v>0.93688723897621184</v>
      </c>
      <c r="E97" s="142">
        <f t="shared" si="125"/>
        <v>1.0202048772378436</v>
      </c>
      <c r="F97" s="142">
        <f t="shared" si="125"/>
        <v>1.964163747564861</v>
      </c>
      <c r="G97" s="142">
        <f t="shared" si="125"/>
        <v>2.2432929770487444</v>
      </c>
      <c r="H97" s="142">
        <f t="shared" si="125"/>
        <v>3.8647593898114145</v>
      </c>
      <c r="I97" s="142">
        <f t="shared" si="125"/>
        <v>4.8896373955311008</v>
      </c>
      <c r="J97" s="142">
        <f t="shared" si="125"/>
        <v>10.710982496804611</v>
      </c>
      <c r="K97" s="142">
        <f t="shared" si="125"/>
        <v>11.05668372349141</v>
      </c>
      <c r="L97" s="142">
        <f t="shared" si="125"/>
        <v>3.6076236518000036</v>
      </c>
      <c r="M97" s="142">
        <f t="shared" si="125"/>
        <v>2.8873626155179566</v>
      </c>
      <c r="N97" s="142">
        <f t="shared" si="118"/>
        <v>4.8532360332889217</v>
      </c>
      <c r="O97" s="142">
        <f t="shared" si="118"/>
        <v>6.2533989647638979</v>
      </c>
      <c r="P97" s="142">
        <f t="shared" ref="P97:Q97" si="126">(P54/P10)*10</f>
        <v>11.101763369283441</v>
      </c>
      <c r="Q97" s="142">
        <f t="shared" si="126"/>
        <v>15.722174189062546</v>
      </c>
      <c r="R97" s="357">
        <f t="shared" si="125"/>
        <v>8.2364112228652466</v>
      </c>
      <c r="S97" s="208">
        <f t="shared" si="120"/>
        <v>-0.47612772102505546</v>
      </c>
    </row>
    <row r="98" spans="1:19" ht="20.100000000000001" customHeight="1">
      <c r="A98" s="260"/>
      <c r="B98" s="554" t="s">
        <v>103</v>
      </c>
      <c r="C98" s="555"/>
      <c r="D98" s="358"/>
      <c r="E98" s="143"/>
      <c r="F98" s="143"/>
      <c r="G98" s="143"/>
      <c r="H98" s="143"/>
      <c r="I98" s="143"/>
      <c r="J98" s="143"/>
      <c r="K98" s="143">
        <f t="shared" ref="K98:R98" si="127">(K55/K11)*10</f>
        <v>0.31207303066354214</v>
      </c>
      <c r="L98" s="143">
        <f t="shared" si="127"/>
        <v>0.50851497709823978</v>
      </c>
      <c r="M98" s="143">
        <f t="shared" si="127"/>
        <v>0.28394788301856594</v>
      </c>
      <c r="N98" s="143">
        <f t="shared" si="118"/>
        <v>0.48301323974950011</v>
      </c>
      <c r="O98" s="143">
        <f t="shared" si="118"/>
        <v>0.43917273484462899</v>
      </c>
      <c r="P98" s="143">
        <f t="shared" ref="P98:Q98" si="128">(P55/P11)*10</f>
        <v>0.5293176709703159</v>
      </c>
      <c r="Q98" s="143">
        <f t="shared" si="128"/>
        <v>0.41025238037000245</v>
      </c>
      <c r="R98" s="359">
        <f t="shared" si="127"/>
        <v>0.49672401357963442</v>
      </c>
      <c r="S98" s="83">
        <f t="shared" si="120"/>
        <v>0.210776676375757</v>
      </c>
    </row>
    <row r="99" spans="1:19" ht="20.100000000000001" customHeight="1">
      <c r="A99" s="16"/>
      <c r="C99" t="s">
        <v>46</v>
      </c>
      <c r="D99" s="141"/>
      <c r="E99" s="142"/>
      <c r="F99" s="142"/>
      <c r="G99" s="142"/>
      <c r="H99" s="142"/>
      <c r="I99" s="142"/>
      <c r="J99" s="142"/>
      <c r="K99" s="142">
        <f t="shared" ref="K99:R99" si="129">(K56/K12)*10</f>
        <v>0.30309194567593467</v>
      </c>
      <c r="L99" s="142">
        <f t="shared" si="129"/>
        <v>0.50003273655528391</v>
      </c>
      <c r="M99" s="142">
        <f t="shared" si="129"/>
        <v>0.25557957256034047</v>
      </c>
      <c r="N99" s="142">
        <f t="shared" si="118"/>
        <v>0.28274648079548848</v>
      </c>
      <c r="O99" s="142">
        <f t="shared" si="118"/>
        <v>0.26708224157109772</v>
      </c>
      <c r="P99" s="142">
        <f t="shared" ref="P99:Q99" si="130">(P56/P12)*10</f>
        <v>0.37339890876783643</v>
      </c>
      <c r="Q99" s="142">
        <f t="shared" si="130"/>
        <v>0.34016809673822845</v>
      </c>
      <c r="R99" s="357">
        <f t="shared" si="129"/>
        <v>0.46718668856631784</v>
      </c>
      <c r="S99" s="208">
        <f t="shared" si="120"/>
        <v>0.37339948409634294</v>
      </c>
    </row>
    <row r="100" spans="1:19" ht="20.100000000000001" customHeight="1">
      <c r="A100" s="16"/>
      <c r="C100" t="s">
        <v>47</v>
      </c>
      <c r="D100" s="141"/>
      <c r="E100" s="142"/>
      <c r="F100" s="142"/>
      <c r="G100" s="142"/>
      <c r="H100" s="142"/>
      <c r="I100" s="142"/>
      <c r="J100" s="142"/>
      <c r="K100" s="142">
        <f t="shared" ref="K100:R100" si="131">(K57/K13)*10</f>
        <v>6.4016198854908533</v>
      </c>
      <c r="L100" s="142">
        <f t="shared" si="131"/>
        <v>3.7143665158371042</v>
      </c>
      <c r="M100" s="142">
        <f t="shared" si="131"/>
        <v>0.74780427664134896</v>
      </c>
      <c r="N100" s="142">
        <f t="shared" si="118"/>
        <v>0.74916203549196858</v>
      </c>
      <c r="O100" s="142">
        <f t="shared" si="118"/>
        <v>1.0716314961878457</v>
      </c>
      <c r="P100" s="142">
        <f t="shared" ref="P100:Q100" si="132">(P57/P13)*10</f>
        <v>0.98447766938460024</v>
      </c>
      <c r="Q100" s="142">
        <f t="shared" si="132"/>
        <v>1.6622761600550471</v>
      </c>
      <c r="R100" s="357">
        <f t="shared" si="131"/>
        <v>15.103184969355974</v>
      </c>
      <c r="S100" s="208">
        <f t="shared" si="120"/>
        <v>8.0858458614095898</v>
      </c>
    </row>
    <row r="101" spans="1:19" ht="20.100000000000001" customHeight="1">
      <c r="A101" s="70"/>
      <c r="B101" s="71" t="s">
        <v>104</v>
      </c>
      <c r="C101" s="71"/>
      <c r="D101" s="358">
        <f t="shared" ref="D101:R101" si="133">(D58/D14)*10</f>
        <v>0.27128266448109584</v>
      </c>
      <c r="E101" s="143">
        <f t="shared" si="133"/>
        <v>0.30401432683343338</v>
      </c>
      <c r="F101" s="143">
        <f t="shared" si="133"/>
        <v>0.39318824076370501</v>
      </c>
      <c r="G101" s="143">
        <f t="shared" si="133"/>
        <v>0.62134495932896883</v>
      </c>
      <c r="H101" s="143">
        <f t="shared" si="133"/>
        <v>0.35681653227708993</v>
      </c>
      <c r="I101" s="143">
        <f t="shared" si="133"/>
        <v>0.37636244713183675</v>
      </c>
      <c r="J101" s="143">
        <f t="shared" si="133"/>
        <v>0.40424083126019217</v>
      </c>
      <c r="K101" s="143">
        <f t="shared" si="133"/>
        <v>0.69803882702582187</v>
      </c>
      <c r="L101" s="143">
        <f t="shared" si="133"/>
        <v>0.6782748931793614</v>
      </c>
      <c r="M101" s="143">
        <f t="shared" si="133"/>
        <v>0.53569981474355743</v>
      </c>
      <c r="N101" s="143">
        <f t="shared" si="118"/>
        <v>0.56462400301237392</v>
      </c>
      <c r="O101" s="143">
        <f t="shared" si="118"/>
        <v>0.49683590875643846</v>
      </c>
      <c r="P101" s="143">
        <f t="shared" ref="P101:Q101" si="134">(P58/P14)*10</f>
        <v>0.45417404093943742</v>
      </c>
      <c r="Q101" s="143">
        <f t="shared" si="134"/>
        <v>0.47422740981551847</v>
      </c>
      <c r="R101" s="359">
        <f t="shared" si="133"/>
        <v>0.5992731606662669</v>
      </c>
      <c r="S101" s="83">
        <f t="shared" si="120"/>
        <v>0.26368309436055815</v>
      </c>
    </row>
    <row r="102" spans="1:19" ht="20.100000000000001" customHeight="1">
      <c r="A102" s="16"/>
      <c r="C102" t="s">
        <v>46</v>
      </c>
      <c r="D102" s="141">
        <f t="shared" ref="D102:R102" si="135">(D59/D15)*10</f>
        <v>0.25225565477791639</v>
      </c>
      <c r="E102" s="142">
        <f t="shared" si="135"/>
        <v>0.24291608203407722</v>
      </c>
      <c r="F102" s="142">
        <f t="shared" si="135"/>
        <v>0.34950745940104661</v>
      </c>
      <c r="G102" s="142">
        <f t="shared" si="135"/>
        <v>0.57308651817934941</v>
      </c>
      <c r="H102" s="142">
        <f t="shared" si="135"/>
        <v>0.28179689055269341</v>
      </c>
      <c r="I102" s="142">
        <f t="shared" si="135"/>
        <v>0.34031493059954121</v>
      </c>
      <c r="J102" s="142">
        <f t="shared" si="135"/>
        <v>0.30918369906229592</v>
      </c>
      <c r="K102" s="142">
        <f t="shared" si="135"/>
        <v>1.4218220830898074</v>
      </c>
      <c r="L102" s="142">
        <f t="shared" si="135"/>
        <v>0.60740312584346323</v>
      </c>
      <c r="M102" s="142">
        <f t="shared" si="135"/>
        <v>0.27618883528600963</v>
      </c>
      <c r="N102" s="142">
        <f t="shared" si="118"/>
        <v>2.7512605042016807</v>
      </c>
      <c r="O102" s="142">
        <f t="shared" si="118"/>
        <v>6.3931050993536029</v>
      </c>
      <c r="P102" s="142">
        <f t="shared" ref="P102:Q102" si="136">(P59/P15)*10</f>
        <v>3.6241073978863185</v>
      </c>
      <c r="Q102" s="142">
        <f t="shared" si="136"/>
        <v>5.4068451559481083</v>
      </c>
      <c r="R102" s="357">
        <f t="shared" si="135"/>
        <v>5.3708722741433021</v>
      </c>
      <c r="S102" s="208">
        <f>(R102-Q102)/Q102</f>
        <v>-6.653211025514973E-3</v>
      </c>
    </row>
    <row r="103" spans="1:19" ht="20.100000000000001" customHeight="1" thickBot="1">
      <c r="A103" s="16"/>
      <c r="C103" t="s">
        <v>47</v>
      </c>
      <c r="D103" s="141">
        <f t="shared" ref="D103:R103" si="137">(D60/D16)*10</f>
        <v>0.33943240723540263</v>
      </c>
      <c r="E103" s="142">
        <f t="shared" si="137"/>
        <v>0.46245323084887108</v>
      </c>
      <c r="F103" s="142">
        <f t="shared" si="137"/>
        <v>0.50051166378311607</v>
      </c>
      <c r="G103" s="142">
        <f t="shared" si="137"/>
        <v>0.6515003487082931</v>
      </c>
      <c r="H103" s="142">
        <f t="shared" si="137"/>
        <v>0.46858450834677245</v>
      </c>
      <c r="I103" s="142">
        <f t="shared" si="137"/>
        <v>0.42367232227449769</v>
      </c>
      <c r="J103" s="142">
        <f t="shared" si="137"/>
        <v>0.57307499517727112</v>
      </c>
      <c r="K103" s="142">
        <f t="shared" si="137"/>
        <v>0.63386862184326376</v>
      </c>
      <c r="L103" s="142">
        <f t="shared" si="137"/>
        <v>0.68756895450939115</v>
      </c>
      <c r="M103" s="142">
        <f t="shared" si="137"/>
        <v>0.54112821424609869</v>
      </c>
      <c r="N103" s="142">
        <f t="shared" si="118"/>
        <v>0.56431700151229758</v>
      </c>
      <c r="O103" s="142">
        <f t="shared" si="118"/>
        <v>0.49044777133685541</v>
      </c>
      <c r="P103" s="142">
        <f t="shared" ref="P103:Q103" si="138">(P60/P16)*10</f>
        <v>0.45338969604659773</v>
      </c>
      <c r="Q103" s="142">
        <f t="shared" si="138"/>
        <v>0.47306825063933883</v>
      </c>
      <c r="R103" s="357">
        <f t="shared" si="137"/>
        <v>0.52999584642162811</v>
      </c>
      <c r="S103" s="208">
        <f>(R103-Q103)/Q103</f>
        <v>0.12033696132715141</v>
      </c>
    </row>
    <row r="104" spans="1:19" ht="20.100000000000001" customHeight="1" thickBot="1">
      <c r="A104" s="42" t="s">
        <v>49</v>
      </c>
      <c r="B104" s="43"/>
      <c r="C104" s="43"/>
      <c r="D104" s="352">
        <f t="shared" ref="D104:R104" si="139">(D61/D17)*10</f>
        <v>2.8226684180896982</v>
      </c>
      <c r="E104" s="140">
        <f t="shared" si="139"/>
        <v>26.594178082191782</v>
      </c>
      <c r="F104" s="140">
        <f t="shared" si="139"/>
        <v>5.1982792334767307</v>
      </c>
      <c r="G104" s="140">
        <f t="shared" si="139"/>
        <v>18.632379248658321</v>
      </c>
      <c r="H104" s="140">
        <f t="shared" si="139"/>
        <v>7.1214566662145682</v>
      </c>
      <c r="I104" s="140">
        <f t="shared" si="139"/>
        <v>5.6529770548939871</v>
      </c>
      <c r="J104" s="140">
        <f t="shared" si="139"/>
        <v>6.626987845547502</v>
      </c>
      <c r="K104" s="140">
        <f t="shared" si="139"/>
        <v>46.732582961381709</v>
      </c>
      <c r="L104" s="140">
        <f t="shared" si="139"/>
        <v>5.2551641924488219</v>
      </c>
      <c r="M104" s="140">
        <f t="shared" si="139"/>
        <v>48.366217516843122</v>
      </c>
      <c r="N104" s="140">
        <f t="shared" si="118"/>
        <v>22.929480509085089</v>
      </c>
      <c r="O104" s="140">
        <f t="shared" si="118"/>
        <v>42.37206045208778</v>
      </c>
      <c r="P104" s="140">
        <f t="shared" ref="P104:Q104" si="140">(P61/P17)*10</f>
        <v>50.687784409904836</v>
      </c>
      <c r="Q104" s="140">
        <f t="shared" si="140"/>
        <v>22.491786903440619</v>
      </c>
      <c r="R104" s="353">
        <f t="shared" si="139"/>
        <v>23.576944164637183</v>
      </c>
      <c r="S104" s="28">
        <f t="shared" ref="S104:S110" si="141">(R104-Q104)/Q104</f>
        <v>4.8246822978327462E-2</v>
      </c>
    </row>
    <row r="105" spans="1:19" ht="20.100000000000001" customHeight="1">
      <c r="A105" s="69"/>
      <c r="B105" s="68" t="s">
        <v>95</v>
      </c>
      <c r="C105" s="68"/>
      <c r="D105" s="354">
        <f t="shared" ref="D105:R105" si="142">(D62/D18)*10</f>
        <v>3.5611217641418986</v>
      </c>
      <c r="E105" s="355">
        <f t="shared" si="142"/>
        <v>26.594178082191782</v>
      </c>
      <c r="F105" s="355">
        <f t="shared" si="142"/>
        <v>5.4826957156259768</v>
      </c>
      <c r="G105" s="355">
        <f t="shared" si="142"/>
        <v>208.55789473684206</v>
      </c>
      <c r="H105" s="355">
        <f t="shared" si="142"/>
        <v>7.0569912948857461</v>
      </c>
      <c r="I105" s="355">
        <f t="shared" si="142"/>
        <v>4.6531245914498616</v>
      </c>
      <c r="J105" s="355">
        <f t="shared" si="142"/>
        <v>6.4890555218613883</v>
      </c>
      <c r="K105" s="355">
        <f t="shared" si="142"/>
        <v>46.732582961381709</v>
      </c>
      <c r="L105" s="355">
        <f t="shared" si="142"/>
        <v>8.488224790269868</v>
      </c>
      <c r="M105" s="355">
        <f t="shared" si="142"/>
        <v>52.338360443822047</v>
      </c>
      <c r="N105" s="355">
        <f t="shared" si="118"/>
        <v>22.44621613377333</v>
      </c>
      <c r="O105" s="355">
        <f t="shared" si="118"/>
        <v>42.029650650748565</v>
      </c>
      <c r="P105" s="355">
        <f t="shared" ref="P105:Q105" si="143">(P62/P18)*10</f>
        <v>51.294886013555129</v>
      </c>
      <c r="Q105" s="355">
        <f t="shared" si="143"/>
        <v>22.207449172314181</v>
      </c>
      <c r="R105" s="356">
        <f t="shared" si="142"/>
        <v>38.269860391077074</v>
      </c>
      <c r="S105" s="81">
        <f t="shared" si="141"/>
        <v>0.72328933837154741</v>
      </c>
    </row>
    <row r="106" spans="1:19" ht="20.100000000000001" customHeight="1">
      <c r="A106" s="16"/>
      <c r="C106" t="s">
        <v>46</v>
      </c>
      <c r="D106" s="141">
        <f t="shared" ref="D106:R106" si="144">(D63/D19)*10</f>
        <v>2.1491324401493519</v>
      </c>
      <c r="E106" s="142">
        <f t="shared" si="144"/>
        <v>276.49999999999994</v>
      </c>
      <c r="F106" s="142">
        <f t="shared" si="144"/>
        <v>19.042462845010615</v>
      </c>
      <c r="G106" s="142">
        <f t="shared" si="144"/>
        <v>591.71428571428567</v>
      </c>
      <c r="H106" s="142">
        <f t="shared" si="144"/>
        <v>1.4910065059318791</v>
      </c>
      <c r="I106" s="142">
        <f t="shared" si="144"/>
        <v>1.9205498203387896</v>
      </c>
      <c r="J106" s="142">
        <f t="shared" si="144"/>
        <v>4.1466284074605451</v>
      </c>
      <c r="K106" s="142">
        <f t="shared" si="144"/>
        <v>98.858823529411751</v>
      </c>
      <c r="L106" s="142">
        <f t="shared" si="144"/>
        <v>3.0618022012827617</v>
      </c>
      <c r="M106" s="142">
        <f t="shared" si="144"/>
        <v>22.18466453674122</v>
      </c>
      <c r="N106" s="142">
        <f t="shared" si="118"/>
        <v>8.3171044202434334</v>
      </c>
      <c r="O106" s="142">
        <f t="shared" si="118"/>
        <v>10.1415873015873</v>
      </c>
      <c r="P106" s="142">
        <f t="shared" ref="P106:Q106" si="145">(P63/P19)*10</f>
        <v>36.631077529566355</v>
      </c>
      <c r="Q106" s="142">
        <f t="shared" si="145"/>
        <v>25.136382365059738</v>
      </c>
      <c r="R106" s="357">
        <f t="shared" si="144"/>
        <v>11.085334303500684</v>
      </c>
      <c r="S106" s="27">
        <f t="shared" si="141"/>
        <v>-0.5589924539455764</v>
      </c>
    </row>
    <row r="107" spans="1:19" ht="20.100000000000001" customHeight="1">
      <c r="A107" s="16"/>
      <c r="C107" t="s">
        <v>47</v>
      </c>
      <c r="D107" s="141">
        <f t="shared" ref="D107:R107" si="146">(D64/D20)*10</f>
        <v>5.2569242943814301</v>
      </c>
      <c r="E107" s="142">
        <f t="shared" si="146"/>
        <v>16.193816884661118</v>
      </c>
      <c r="F107" s="142">
        <f t="shared" si="146"/>
        <v>4.4046587520396105</v>
      </c>
      <c r="G107" s="142">
        <f t="shared" si="146"/>
        <v>178.07954545454544</v>
      </c>
      <c r="H107" s="142">
        <f t="shared" si="146"/>
        <v>8.25986270779919</v>
      </c>
      <c r="I107" s="142">
        <f t="shared" si="146"/>
        <v>8.3207532726020048</v>
      </c>
      <c r="J107" s="142">
        <f t="shared" si="146"/>
        <v>7.0462052962052955</v>
      </c>
      <c r="K107" s="142">
        <f t="shared" si="146"/>
        <v>45.858326756116796</v>
      </c>
      <c r="L107" s="142">
        <f t="shared" si="146"/>
        <v>39.476373502147851</v>
      </c>
      <c r="M107" s="142">
        <f t="shared" si="146"/>
        <v>58.45270795542887</v>
      </c>
      <c r="N107" s="142">
        <f t="shared" si="118"/>
        <v>35.289571201694031</v>
      </c>
      <c r="O107" s="142">
        <f t="shared" si="118"/>
        <v>56.239213467251332</v>
      </c>
      <c r="P107" s="142">
        <f t="shared" ref="P107:Q107" si="147">(P64/P20)*10</f>
        <v>54.680039435765188</v>
      </c>
      <c r="Q107" s="142">
        <f t="shared" si="147"/>
        <v>21.75104333868379</v>
      </c>
      <c r="R107" s="357">
        <f t="shared" si="146"/>
        <v>69.19039955860039</v>
      </c>
      <c r="S107" s="27">
        <f t="shared" si="141"/>
        <v>2.1810152037877959</v>
      </c>
    </row>
    <row r="108" spans="1:19" ht="20.100000000000001" customHeight="1">
      <c r="A108" s="70"/>
      <c r="B108" s="554" t="s">
        <v>103</v>
      </c>
      <c r="C108" s="555"/>
      <c r="D108" s="358"/>
      <c r="E108" s="143"/>
      <c r="F108" s="143"/>
      <c r="G108" s="143"/>
      <c r="H108" s="143"/>
      <c r="I108" s="143"/>
      <c r="J108" s="143"/>
      <c r="K108" s="143"/>
      <c r="L108" s="143">
        <f t="shared" ref="L108:R108" si="148">(L65/L21)*10</f>
        <v>232.5</v>
      </c>
      <c r="M108" s="143">
        <f t="shared" si="148"/>
        <v>144.33333333333334</v>
      </c>
      <c r="N108" s="143">
        <f t="shared" si="118"/>
        <v>17.590322580645161</v>
      </c>
      <c r="O108" s="143">
        <f t="shared" si="118"/>
        <v>303.05128205128204</v>
      </c>
      <c r="P108" s="143">
        <f t="shared" ref="P108:Q108" si="149">(P65/P21)*10</f>
        <v>155.82812499999997</v>
      </c>
      <c r="Q108" s="143">
        <f t="shared" si="149"/>
        <v>478.47619047619048</v>
      </c>
      <c r="R108" s="360">
        <f t="shared" si="148"/>
        <v>2.1921728240450848</v>
      </c>
      <c r="S108" s="83">
        <f t="shared" si="141"/>
        <v>-0.99541842861216689</v>
      </c>
    </row>
    <row r="109" spans="1:19" ht="20.100000000000001" customHeight="1">
      <c r="A109" s="16"/>
      <c r="C109" t="s">
        <v>46</v>
      </c>
      <c r="D109" s="141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357"/>
      <c r="S109" s="27"/>
    </row>
    <row r="110" spans="1:19" ht="20.100000000000001" customHeight="1">
      <c r="A110" s="16"/>
      <c r="C110" t="s">
        <v>47</v>
      </c>
      <c r="D110" s="141"/>
      <c r="E110" s="142"/>
      <c r="F110" s="142"/>
      <c r="G110" s="142"/>
      <c r="H110" s="142"/>
      <c r="I110" s="142"/>
      <c r="J110" s="142"/>
      <c r="K110" s="142"/>
      <c r="L110" s="142">
        <f t="shared" ref="L110:R110" si="150">(L67/L23)*10</f>
        <v>232.5</v>
      </c>
      <c r="M110" s="142">
        <f t="shared" si="150"/>
        <v>144.33333333333334</v>
      </c>
      <c r="N110" s="142">
        <f>(N67/N23)*10</f>
        <v>17.590322580645161</v>
      </c>
      <c r="O110" s="142">
        <f t="shared" ref="O110" si="151">(O67/O23)*10</f>
        <v>303.05128205128204</v>
      </c>
      <c r="P110" s="142">
        <f t="shared" ref="P110:Q110" si="152">(P67/P23)*10</f>
        <v>114.27551020408163</v>
      </c>
      <c r="Q110" s="142">
        <f t="shared" si="152"/>
        <v>538.20000000000005</v>
      </c>
      <c r="R110" s="357">
        <f t="shared" si="150"/>
        <v>2.1389967434869743</v>
      </c>
      <c r="S110" s="27">
        <f t="shared" si="141"/>
        <v>-0.99602564707638996</v>
      </c>
    </row>
    <row r="111" spans="1:19" ht="20.100000000000001" customHeight="1">
      <c r="A111" s="70"/>
      <c r="B111" s="71" t="s">
        <v>104</v>
      </c>
      <c r="C111" s="71"/>
      <c r="D111" s="358">
        <f t="shared" ref="D111:M111" si="153">(D68/D24)*10</f>
        <v>1.5850155669378327</v>
      </c>
      <c r="E111" s="143"/>
      <c r="F111" s="143">
        <f t="shared" si="153"/>
        <v>0.90157480314960636</v>
      </c>
      <c r="G111" s="143">
        <f t="shared" si="153"/>
        <v>0.99511241446725307</v>
      </c>
      <c r="H111" s="143">
        <f t="shared" si="153"/>
        <v>29.690476190476197</v>
      </c>
      <c r="I111" s="143">
        <f t="shared" si="153"/>
        <v>13.631977047470002</v>
      </c>
      <c r="J111" s="143">
        <f t="shared" si="153"/>
        <v>562.55555555555554</v>
      </c>
      <c r="K111" s="143"/>
      <c r="L111" s="143">
        <f t="shared" si="153"/>
        <v>1.2000000000000002</v>
      </c>
      <c r="M111" s="143">
        <f t="shared" si="153"/>
        <v>14.705615942028986</v>
      </c>
      <c r="N111" s="143">
        <f>(N68/N24)*10</f>
        <v>158.02808988764045</v>
      </c>
      <c r="O111" s="143">
        <f t="shared" ref="O111" si="154">(O68/O24)*10</f>
        <v>97.499999999999986</v>
      </c>
      <c r="P111" s="143">
        <f t="shared" ref="P111:Q111" si="155">(P68/P24)*10</f>
        <v>9.2824156305506218</v>
      </c>
      <c r="Q111" s="143">
        <f t="shared" si="155"/>
        <v>66.600000000000009</v>
      </c>
      <c r="R111" s="359"/>
      <c r="S111" s="83"/>
    </row>
    <row r="112" spans="1:19" ht="20.100000000000001" customHeight="1">
      <c r="A112" s="16"/>
      <c r="C112" t="s">
        <v>46</v>
      </c>
      <c r="D112" s="141"/>
      <c r="E112" s="142"/>
      <c r="F112" s="142"/>
      <c r="G112" s="142"/>
      <c r="H112" s="142"/>
      <c r="I112" s="142">
        <f>(I69/I25)*10</f>
        <v>1.3964102564102563</v>
      </c>
      <c r="J112" s="142"/>
      <c r="K112" s="142"/>
      <c r="L112" s="142"/>
      <c r="M112" s="142"/>
      <c r="N112" s="142"/>
      <c r="O112" s="142"/>
      <c r="P112" s="142"/>
      <c r="Q112" s="142"/>
      <c r="R112" s="357"/>
      <c r="S112" s="208"/>
    </row>
    <row r="113" spans="1:19" ht="20.100000000000001" customHeight="1" thickBot="1">
      <c r="A113" s="16"/>
      <c r="C113" t="s">
        <v>47</v>
      </c>
      <c r="D113" s="141">
        <f t="shared" ref="D113:M113" si="156">(D70/D26)*10</f>
        <v>1.5850155669378327</v>
      </c>
      <c r="E113" s="142"/>
      <c r="F113" s="142">
        <f t="shared" si="156"/>
        <v>0.90157480314960636</v>
      </c>
      <c r="G113" s="142">
        <f t="shared" si="156"/>
        <v>0.99511241446725307</v>
      </c>
      <c r="H113" s="142">
        <f t="shared" si="156"/>
        <v>29.690476190476197</v>
      </c>
      <c r="I113" s="142">
        <f t="shared" si="156"/>
        <v>26.296178343949045</v>
      </c>
      <c r="J113" s="142">
        <f t="shared" si="156"/>
        <v>562.55555555555554</v>
      </c>
      <c r="K113" s="142"/>
      <c r="L113" s="142">
        <f t="shared" si="156"/>
        <v>1.2000000000000002</v>
      </c>
      <c r="M113" s="142">
        <f t="shared" si="156"/>
        <v>14.705615942028986</v>
      </c>
      <c r="N113" s="142">
        <f t="shared" ref="N113:O123" si="157">(N70/N26)*10</f>
        <v>158.02808988764045</v>
      </c>
      <c r="O113" s="142">
        <f t="shared" si="157"/>
        <v>97.499999999999986</v>
      </c>
      <c r="P113" s="142">
        <f t="shared" ref="P113:Q113" si="158">(P70/P26)*10</f>
        <v>9.2824156305506218</v>
      </c>
      <c r="Q113" s="142">
        <f t="shared" si="158"/>
        <v>36.222222222222229</v>
      </c>
      <c r="R113" s="357"/>
      <c r="S113" s="208"/>
    </row>
    <row r="114" spans="1:19" ht="15.75" thickBot="1">
      <c r="A114" s="254" t="s">
        <v>27</v>
      </c>
      <c r="B114" s="231"/>
      <c r="C114" s="231"/>
      <c r="D114" s="274">
        <f t="shared" ref="D114:R120" si="159">(D71/D27)*10</f>
        <v>0.540411725009039</v>
      </c>
      <c r="E114" s="275">
        <f t="shared" si="159"/>
        <v>0.59868722411417075</v>
      </c>
      <c r="F114" s="275">
        <f t="shared" si="159"/>
        <v>0.84408675905682329</v>
      </c>
      <c r="G114" s="275">
        <f t="shared" si="159"/>
        <v>0.97954791072843794</v>
      </c>
      <c r="H114" s="275">
        <f t="shared" si="159"/>
        <v>0.99259328074667763</v>
      </c>
      <c r="I114" s="275">
        <f t="shared" si="159"/>
        <v>0.82784888761992459</v>
      </c>
      <c r="J114" s="275">
        <f t="shared" si="159"/>
        <v>1.1733209453966134</v>
      </c>
      <c r="K114" s="275">
        <f t="shared" si="159"/>
        <v>1.5174935082042351</v>
      </c>
      <c r="L114" s="275">
        <f t="shared" si="159"/>
        <v>1.3255078421759001</v>
      </c>
      <c r="M114" s="275">
        <f t="shared" si="159"/>
        <v>1.0931869881490137</v>
      </c>
      <c r="N114" s="275">
        <f t="shared" si="157"/>
        <v>1.5218440724531952</v>
      </c>
      <c r="O114" s="275">
        <f t="shared" si="157"/>
        <v>1.7224694789972705</v>
      </c>
      <c r="P114" s="275">
        <f t="shared" ref="P114:Q114" si="160">(P71/P27)*10</f>
        <v>1.3199087248168677</v>
      </c>
      <c r="Q114" s="275">
        <f t="shared" si="160"/>
        <v>1.2119155013949763</v>
      </c>
      <c r="R114" s="276">
        <f t="shared" si="159"/>
        <v>1.8960740361953015</v>
      </c>
      <c r="S114" s="234">
        <f t="shared" ref="S114:S122" si="161">(R114-Q114)/Q114</f>
        <v>0.56452659778080561</v>
      </c>
    </row>
    <row r="115" spans="1:19" ht="20.100000000000001" customHeight="1">
      <c r="A115" s="273"/>
      <c r="B115" s="263" t="s">
        <v>95</v>
      </c>
      <c r="C115" s="263"/>
      <c r="D115" s="277">
        <f t="shared" si="159"/>
        <v>0.72582209639473649</v>
      </c>
      <c r="E115" s="278">
        <f t="shared" si="159"/>
        <v>0.77222151026780206</v>
      </c>
      <c r="F115" s="278">
        <f t="shared" si="159"/>
        <v>1.3742745452534701</v>
      </c>
      <c r="G115" s="278">
        <f t="shared" si="159"/>
        <v>1.8122793133985262</v>
      </c>
      <c r="H115" s="278">
        <f t="shared" si="159"/>
        <v>2.2635666186087096</v>
      </c>
      <c r="I115" s="278">
        <f t="shared" si="159"/>
        <v>2.3637309630995986</v>
      </c>
      <c r="J115" s="278">
        <f t="shared" si="159"/>
        <v>3.824932550243628</v>
      </c>
      <c r="K115" s="278">
        <f t="shared" si="159"/>
        <v>4.8729768523865307</v>
      </c>
      <c r="L115" s="278">
        <f t="shared" si="159"/>
        <v>3.094766076613908</v>
      </c>
      <c r="M115" s="278">
        <f t="shared" ref="M115:M123" si="162">(M72/M28)*10</f>
        <v>3.1867413316053375</v>
      </c>
      <c r="N115" s="278">
        <f t="shared" si="157"/>
        <v>5.1505599652060461</v>
      </c>
      <c r="O115" s="278">
        <f t="shared" si="157"/>
        <v>4.8498241045261112</v>
      </c>
      <c r="P115" s="278">
        <f t="shared" ref="P115:Q115" si="163">(P72/P28)*10</f>
        <v>7.8821081265238666</v>
      </c>
      <c r="Q115" s="278">
        <f t="shared" si="163"/>
        <v>10.358576102583221</v>
      </c>
      <c r="R115" s="279">
        <f t="shared" si="159"/>
        <v>3.4235436013249547</v>
      </c>
      <c r="S115" s="81">
        <f t="shared" si="161"/>
        <v>-0.66949669844379567</v>
      </c>
    </row>
    <row r="116" spans="1:19" ht="20.100000000000001" customHeight="1">
      <c r="A116" s="16"/>
      <c r="C116" t="s">
        <v>46</v>
      </c>
      <c r="D116" s="92">
        <f t="shared" si="159"/>
        <v>0.57063536619577426</v>
      </c>
      <c r="E116" s="56">
        <f t="shared" si="159"/>
        <v>0.61678215108051315</v>
      </c>
      <c r="F116" s="56">
        <f t="shared" si="159"/>
        <v>0.94378256094068969</v>
      </c>
      <c r="G116" s="56">
        <f t="shared" si="159"/>
        <v>1.2979959597613278</v>
      </c>
      <c r="H116" s="56">
        <f t="shared" si="159"/>
        <v>0.86342977232284102</v>
      </c>
      <c r="I116" s="56">
        <f t="shared" si="159"/>
        <v>0.88114232227533129</v>
      </c>
      <c r="J116" s="56">
        <f t="shared" si="159"/>
        <v>1.1020659763830387</v>
      </c>
      <c r="K116" s="56">
        <f t="shared" si="159"/>
        <v>1.3651023111404657</v>
      </c>
      <c r="L116" s="56">
        <f t="shared" si="159"/>
        <v>1.7784832057625308</v>
      </c>
      <c r="M116" s="56">
        <f t="shared" si="162"/>
        <v>4.4289511618650108</v>
      </c>
      <c r="N116" s="56">
        <f t="shared" si="157"/>
        <v>5.3163805875081405</v>
      </c>
      <c r="O116" s="56">
        <f t="shared" si="157"/>
        <v>2.8660988088822554</v>
      </c>
      <c r="P116" s="56">
        <f t="shared" ref="P116:Q116" si="164">(P73/P29)*10</f>
        <v>4.4719443236189633</v>
      </c>
      <c r="Q116" s="56">
        <f t="shared" si="164"/>
        <v>4.881011621897283</v>
      </c>
      <c r="R116" s="93">
        <f t="shared" si="159"/>
        <v>1.3578756892648571</v>
      </c>
      <c r="S116" s="208">
        <f t="shared" si="161"/>
        <v>-0.72180445480335864</v>
      </c>
    </row>
    <row r="117" spans="1:19" ht="20.100000000000001" customHeight="1">
      <c r="A117" s="16"/>
      <c r="C117" t="s">
        <v>47</v>
      </c>
      <c r="D117" s="92">
        <f t="shared" si="159"/>
        <v>0.94200957329885326</v>
      </c>
      <c r="E117" s="56">
        <f t="shared" si="159"/>
        <v>1.0276973480450513</v>
      </c>
      <c r="F117" s="56">
        <f t="shared" si="159"/>
        <v>1.9861194279920649</v>
      </c>
      <c r="G117" s="56">
        <f t="shared" si="159"/>
        <v>2.2510111905587289</v>
      </c>
      <c r="H117" s="56">
        <f t="shared" si="159"/>
        <v>3.8962381002308408</v>
      </c>
      <c r="I117" s="56">
        <f t="shared" si="159"/>
        <v>4.935819273073851</v>
      </c>
      <c r="J117" s="56">
        <f t="shared" si="159"/>
        <v>10.531892398487804</v>
      </c>
      <c r="K117" s="56">
        <f t="shared" si="159"/>
        <v>11.291963587758357</v>
      </c>
      <c r="L117" s="56">
        <f t="shared" si="159"/>
        <v>3.6689543462755485</v>
      </c>
      <c r="M117" s="56">
        <f t="shared" si="162"/>
        <v>3.0182080794347996</v>
      </c>
      <c r="N117" s="56">
        <f t="shared" si="157"/>
        <v>5.1111462003781583</v>
      </c>
      <c r="O117" s="56">
        <f t="shared" si="157"/>
        <v>6.885923520587717</v>
      </c>
      <c r="P117" s="56">
        <f t="shared" ref="P117:Q117" si="165">(P74/P30)*10</f>
        <v>11.556706458728197</v>
      </c>
      <c r="Q117" s="56">
        <f t="shared" si="165"/>
        <v>15.941022578295701</v>
      </c>
      <c r="R117" s="93">
        <f t="shared" si="159"/>
        <v>9.1170548233216842</v>
      </c>
      <c r="S117" s="208">
        <f t="shared" si="161"/>
        <v>-0.42807591052942268</v>
      </c>
    </row>
    <row r="118" spans="1:19" ht="20.100000000000001" customHeight="1">
      <c r="A118" s="70"/>
      <c r="B118" s="552" t="s">
        <v>117</v>
      </c>
      <c r="C118" s="553"/>
      <c r="D118" s="280"/>
      <c r="E118" s="281"/>
      <c r="F118" s="281"/>
      <c r="G118" s="281"/>
      <c r="H118" s="281"/>
      <c r="I118" s="281"/>
      <c r="J118" s="281"/>
      <c r="K118" s="281">
        <f t="shared" si="159"/>
        <v>0.31207303066354214</v>
      </c>
      <c r="L118" s="281">
        <f t="shared" si="159"/>
        <v>0.50877467603607274</v>
      </c>
      <c r="M118" s="281">
        <f t="shared" si="162"/>
        <v>0.28401830993581939</v>
      </c>
      <c r="N118" s="281">
        <f t="shared" si="157"/>
        <v>0.48668367175677379</v>
      </c>
      <c r="O118" s="281">
        <f t="shared" si="157"/>
        <v>0.44173859352375644</v>
      </c>
      <c r="P118" s="281">
        <f t="shared" ref="P118:Q118" si="166">(P75/P31)*10</f>
        <v>0.53246614811469883</v>
      </c>
      <c r="Q118" s="281">
        <f t="shared" si="166"/>
        <v>0.41204741983915538</v>
      </c>
      <c r="R118" s="282">
        <f t="shared" si="159"/>
        <v>0.50763366391088005</v>
      </c>
      <c r="S118" s="83">
        <f t="shared" si="161"/>
        <v>0.23197874678850605</v>
      </c>
    </row>
    <row r="119" spans="1:19" ht="20.100000000000001" customHeight="1">
      <c r="A119" s="16"/>
      <c r="C119" t="s">
        <v>46</v>
      </c>
      <c r="D119" s="92"/>
      <c r="E119" s="56"/>
      <c r="F119" s="56"/>
      <c r="G119" s="56"/>
      <c r="H119" s="56"/>
      <c r="I119" s="56"/>
      <c r="J119" s="56"/>
      <c r="K119" s="56">
        <f t="shared" si="159"/>
        <v>0.30309194567593467</v>
      </c>
      <c r="L119" s="56">
        <f t="shared" si="159"/>
        <v>0.50003273655528391</v>
      </c>
      <c r="M119" s="56">
        <f t="shared" si="162"/>
        <v>0.25557957256034047</v>
      </c>
      <c r="N119" s="56">
        <f t="shared" si="157"/>
        <v>0.28274648079548848</v>
      </c>
      <c r="O119" s="56">
        <f t="shared" si="157"/>
        <v>0.26708224157109772</v>
      </c>
      <c r="P119" s="56">
        <f t="shared" ref="P119:Q119" si="167">(P76/P32)*10</f>
        <v>0.37525655998251173</v>
      </c>
      <c r="Q119" s="56">
        <f t="shared" si="167"/>
        <v>0.34054060891997356</v>
      </c>
      <c r="R119" s="93">
        <f t="shared" si="159"/>
        <v>0.46753312983253442</v>
      </c>
      <c r="S119" s="208">
        <f t="shared" si="161"/>
        <v>0.37291447065687217</v>
      </c>
    </row>
    <row r="120" spans="1:19" ht="20.100000000000001" customHeight="1">
      <c r="A120" s="16"/>
      <c r="C120" t="s">
        <v>47</v>
      </c>
      <c r="D120" s="92"/>
      <c r="E120" s="56"/>
      <c r="F120" s="56"/>
      <c r="G120" s="56"/>
      <c r="H120" s="56"/>
      <c r="I120" s="56"/>
      <c r="J120" s="56"/>
      <c r="K120" s="56">
        <f t="shared" si="159"/>
        <v>6.4016198854908533</v>
      </c>
      <c r="L120" s="56">
        <f t="shared" si="159"/>
        <v>3.811378091872792</v>
      </c>
      <c r="M120" s="56">
        <f t="shared" si="162"/>
        <v>0.74902232464759844</v>
      </c>
      <c r="N120" s="56">
        <f t="shared" si="157"/>
        <v>0.7575749762715468</v>
      </c>
      <c r="O120" s="56">
        <f t="shared" si="157"/>
        <v>1.0836018319567906</v>
      </c>
      <c r="P120" s="56">
        <f t="shared" ref="P120:Q120" si="168">(P77/P33)*10</f>
        <v>0.99136935188823339</v>
      </c>
      <c r="Q120" s="56">
        <f t="shared" si="168"/>
        <v>1.6894208197296348</v>
      </c>
      <c r="R120" s="93">
        <f t="shared" si="159"/>
        <v>5.219341593258374</v>
      </c>
      <c r="S120" s="208">
        <f t="shared" si="161"/>
        <v>2.0894265847236615</v>
      </c>
    </row>
    <row r="121" spans="1:19" ht="20.100000000000001" customHeight="1">
      <c r="A121" s="70"/>
      <c r="B121" s="271" t="s">
        <v>104</v>
      </c>
      <c r="C121" s="271"/>
      <c r="D121" s="280">
        <f t="shared" ref="D121:R123" si="169">(D78/D34)*10</f>
        <v>0.27251776978829595</v>
      </c>
      <c r="E121" s="281">
        <f t="shared" si="169"/>
        <v>0.30401432683343338</v>
      </c>
      <c r="F121" s="281">
        <f t="shared" si="169"/>
        <v>0.39330300366782173</v>
      </c>
      <c r="G121" s="281">
        <f t="shared" si="169"/>
        <v>0.62138922591042123</v>
      </c>
      <c r="H121" s="281">
        <f t="shared" si="169"/>
        <v>0.3569850244659698</v>
      </c>
      <c r="I121" s="281">
        <f t="shared" si="169"/>
        <v>0.38192169129048181</v>
      </c>
      <c r="J121" s="281">
        <f t="shared" si="169"/>
        <v>0.40494678839684262</v>
      </c>
      <c r="K121" s="281">
        <f t="shared" si="169"/>
        <v>0.69803882702582187</v>
      </c>
      <c r="L121" s="281">
        <f t="shared" si="169"/>
        <v>0.68194529370760992</v>
      </c>
      <c r="M121" s="281">
        <f t="shared" si="162"/>
        <v>0.53876719564892583</v>
      </c>
      <c r="N121" s="281">
        <f t="shared" si="157"/>
        <v>0.57123653123507823</v>
      </c>
      <c r="O121" s="281">
        <f t="shared" si="157"/>
        <v>0.49698670783191679</v>
      </c>
      <c r="P121" s="281">
        <f t="shared" ref="P121:Q121" si="170">(P78/P34)*10</f>
        <v>0.45452521522964368</v>
      </c>
      <c r="Q121" s="281">
        <f t="shared" si="170"/>
        <v>0.47429173141442837</v>
      </c>
      <c r="R121" s="282">
        <f t="shared" si="169"/>
        <v>0.5992731606662669</v>
      </c>
      <c r="S121" s="83">
        <f t="shared" si="161"/>
        <v>0.26351171857691907</v>
      </c>
    </row>
    <row r="122" spans="1:19" ht="20.100000000000001" customHeight="1">
      <c r="A122" s="75"/>
      <c r="B122" s="76"/>
      <c r="C122" s="76" t="s">
        <v>46</v>
      </c>
      <c r="D122" s="283">
        <f t="shared" si="169"/>
        <v>0.25225565477791639</v>
      </c>
      <c r="E122" s="115">
        <f t="shared" si="169"/>
        <v>0.24291608203407722</v>
      </c>
      <c r="F122" s="115">
        <f t="shared" si="169"/>
        <v>0.34950745940104661</v>
      </c>
      <c r="G122" s="115">
        <f t="shared" si="169"/>
        <v>0.57308651817934941</v>
      </c>
      <c r="H122" s="115">
        <f t="shared" si="169"/>
        <v>0.28179689055269341</v>
      </c>
      <c r="I122" s="115">
        <f t="shared" si="169"/>
        <v>0.34071185951310817</v>
      </c>
      <c r="J122" s="115">
        <f t="shared" si="169"/>
        <v>0.30918369906229592</v>
      </c>
      <c r="K122" s="115">
        <f t="shared" si="169"/>
        <v>1.4218220830898074</v>
      </c>
      <c r="L122" s="115">
        <f t="shared" si="169"/>
        <v>0.60740312584346323</v>
      </c>
      <c r="M122" s="115">
        <f t="shared" si="162"/>
        <v>0.27618883528600963</v>
      </c>
      <c r="N122" s="115">
        <f t="shared" si="157"/>
        <v>2.7512605042016807</v>
      </c>
      <c r="O122" s="115">
        <f t="shared" si="157"/>
        <v>6.3931050993536029</v>
      </c>
      <c r="P122" s="115">
        <f t="shared" ref="P122:Q122" si="171">(P79/P35)*10</f>
        <v>3.6241073978863185</v>
      </c>
      <c r="Q122" s="115">
        <f t="shared" si="171"/>
        <v>5.583356296500412</v>
      </c>
      <c r="R122" s="115">
        <f t="shared" si="169"/>
        <v>5.3708722741433021</v>
      </c>
      <c r="S122" s="113">
        <f t="shared" si="161"/>
        <v>-3.8056683305396889E-2</v>
      </c>
    </row>
    <row r="123" spans="1:19" ht="20.100000000000001" customHeight="1" thickBot="1">
      <c r="A123" s="34"/>
      <c r="B123" s="15"/>
      <c r="C123" s="15" t="s">
        <v>47</v>
      </c>
      <c r="D123" s="284">
        <f t="shared" si="169"/>
        <v>0.34477977203702465</v>
      </c>
      <c r="E123" s="57">
        <f t="shared" si="169"/>
        <v>0.46245323084887108</v>
      </c>
      <c r="F123" s="57">
        <f t="shared" si="169"/>
        <v>0.50082447192343005</v>
      </c>
      <c r="G123" s="57">
        <f t="shared" si="169"/>
        <v>0.65156646829763398</v>
      </c>
      <c r="H123" s="57">
        <f t="shared" si="169"/>
        <v>0.46900242649517532</v>
      </c>
      <c r="I123" s="57">
        <f t="shared" si="169"/>
        <v>0.43600130109399138</v>
      </c>
      <c r="J123" s="57">
        <f t="shared" si="169"/>
        <v>0.57503423350835847</v>
      </c>
      <c r="K123" s="57">
        <f t="shared" si="169"/>
        <v>0.63386862184326376</v>
      </c>
      <c r="L123" s="57">
        <f t="shared" si="169"/>
        <v>0.69164297015166665</v>
      </c>
      <c r="M123" s="57">
        <f t="shared" si="162"/>
        <v>0.54425854417266717</v>
      </c>
      <c r="N123" s="57">
        <f t="shared" si="157"/>
        <v>0.57093047098216887</v>
      </c>
      <c r="O123" s="57">
        <f t="shared" si="157"/>
        <v>0.49059874373247414</v>
      </c>
      <c r="P123" s="57">
        <f t="shared" ref="P123:Q123" si="172">(P80/P36)*10</f>
        <v>0.45374098843310906</v>
      </c>
      <c r="Q123" s="57">
        <f t="shared" si="172"/>
        <v>0.47308911981558166</v>
      </c>
      <c r="R123" s="285">
        <f t="shared" si="169"/>
        <v>0.52999584642162811</v>
      </c>
      <c r="S123" s="209">
        <f>(R123-Q123)/Q123</f>
        <v>0.12028754038611093</v>
      </c>
    </row>
    <row r="124" spans="1:19" ht="7.5" customHeight="1" thickBot="1"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18"/>
    </row>
    <row r="125" spans="1:19" ht="20.100000000000001" customHeight="1" thickBot="1">
      <c r="A125" s="116"/>
      <c r="B125" s="43" t="s">
        <v>46</v>
      </c>
      <c r="C125" s="43"/>
      <c r="D125" s="54">
        <f t="shared" ref="D125:R127" si="173">(D82/D38)*10</f>
        <v>0.41734288827293609</v>
      </c>
      <c r="E125" s="160">
        <f t="shared" si="173"/>
        <v>0.46497971892196532</v>
      </c>
      <c r="F125" s="160">
        <f t="shared" si="173"/>
        <v>0.59469510621777943</v>
      </c>
      <c r="G125" s="160">
        <f t="shared" si="173"/>
        <v>0.8194860942651403</v>
      </c>
      <c r="H125" s="160">
        <f t="shared" si="173"/>
        <v>0.46228289757841534</v>
      </c>
      <c r="I125" s="160">
        <f t="shared" si="173"/>
        <v>0.47312372317512708</v>
      </c>
      <c r="J125" s="160">
        <f t="shared" si="173"/>
        <v>0.50237166023144386</v>
      </c>
      <c r="K125" s="160">
        <f t="shared" si="173"/>
        <v>0.55443237529875933</v>
      </c>
      <c r="L125" s="160">
        <f t="shared" si="173"/>
        <v>0.71625518343630412</v>
      </c>
      <c r="M125" s="160">
        <f t="shared" ref="M125:N132" si="174">(M82/M38)*10</f>
        <v>0.54901761349619416</v>
      </c>
      <c r="N125" s="160">
        <f t="shared" si="174"/>
        <v>0.97993993187472017</v>
      </c>
      <c r="O125" s="160">
        <f t="shared" ref="O125" si="175">(O82/O38)*10</f>
        <v>1.1090767110358728</v>
      </c>
      <c r="P125" s="160">
        <f t="shared" ref="P125:Q125" si="176">(P82/P38)*10</f>
        <v>1.296122719323012</v>
      </c>
      <c r="Q125" s="160">
        <f t="shared" si="176"/>
        <v>0.98672938868703886</v>
      </c>
      <c r="R125" s="286">
        <f t="shared" si="173"/>
        <v>0.88431021063719184</v>
      </c>
      <c r="S125" s="28">
        <f t="shared" ref="S125:S132" si="177">(R125-Q125)/Q125</f>
        <v>-0.10379662268509905</v>
      </c>
    </row>
    <row r="126" spans="1:19" ht="20.100000000000001" customHeight="1">
      <c r="A126" s="16"/>
      <c r="C126" t="s">
        <v>95</v>
      </c>
      <c r="D126" s="52">
        <f t="shared" si="173"/>
        <v>0.57063536619577426</v>
      </c>
      <c r="E126" s="87">
        <f t="shared" si="173"/>
        <v>0.61678215108051315</v>
      </c>
      <c r="F126" s="87">
        <f t="shared" si="173"/>
        <v>0.94378256094068969</v>
      </c>
      <c r="G126" s="87">
        <f t="shared" si="173"/>
        <v>1.2979959597613278</v>
      </c>
      <c r="H126" s="87">
        <f t="shared" si="173"/>
        <v>0.86342977232284102</v>
      </c>
      <c r="I126" s="87">
        <f t="shared" si="173"/>
        <v>0.88114232227533129</v>
      </c>
      <c r="J126" s="87">
        <f t="shared" si="173"/>
        <v>1.1020659763830387</v>
      </c>
      <c r="K126" s="87">
        <f t="shared" si="173"/>
        <v>1.3651023111404657</v>
      </c>
      <c r="L126" s="87">
        <f t="shared" si="173"/>
        <v>1.7784832057625308</v>
      </c>
      <c r="M126" s="87">
        <f t="shared" si="174"/>
        <v>4.4289511618650108</v>
      </c>
      <c r="N126" s="87">
        <f t="shared" si="174"/>
        <v>5.3163805875081405</v>
      </c>
      <c r="O126" s="87">
        <f t="shared" ref="O126" si="178">(O83/O39)*10</f>
        <v>2.8660988088822554</v>
      </c>
      <c r="P126" s="87">
        <f t="shared" ref="P126:Q126" si="179">(P83/P39)*10</f>
        <v>4.4719443236189633</v>
      </c>
      <c r="Q126" s="87">
        <f t="shared" si="179"/>
        <v>4.881011621897283</v>
      </c>
      <c r="R126" s="117">
        <f t="shared" si="173"/>
        <v>1.3578756892648571</v>
      </c>
      <c r="S126" s="208">
        <f t="shared" si="177"/>
        <v>-0.72180445480335864</v>
      </c>
    </row>
    <row r="127" spans="1:19" ht="20.100000000000001" customHeight="1">
      <c r="A127" s="16"/>
      <c r="C127" t="s">
        <v>117</v>
      </c>
      <c r="D127" s="52"/>
      <c r="E127" s="56"/>
      <c r="F127" s="56"/>
      <c r="G127" s="56"/>
      <c r="H127" s="56"/>
      <c r="I127" s="56"/>
      <c r="J127" s="56"/>
      <c r="K127" s="56">
        <f t="shared" si="173"/>
        <v>0.30309194567593467</v>
      </c>
      <c r="L127" s="56">
        <f t="shared" si="173"/>
        <v>0.50003273655528391</v>
      </c>
      <c r="M127" s="56">
        <f t="shared" si="174"/>
        <v>0.25557957256034047</v>
      </c>
      <c r="N127" s="56">
        <f t="shared" si="174"/>
        <v>0.28274648079548848</v>
      </c>
      <c r="O127" s="56">
        <f t="shared" ref="O127" si="180">(O84/O40)*10</f>
        <v>0.26708224157109772</v>
      </c>
      <c r="P127" s="56">
        <f t="shared" ref="P127:Q127" si="181">(P84/P40)*10</f>
        <v>0.37525655998251173</v>
      </c>
      <c r="Q127" s="56">
        <f t="shared" si="181"/>
        <v>0.34054060891997356</v>
      </c>
      <c r="R127" s="117">
        <f t="shared" si="173"/>
        <v>0.46753312983253442</v>
      </c>
      <c r="S127" s="208">
        <f t="shared" si="177"/>
        <v>0.37291447065687217</v>
      </c>
    </row>
    <row r="128" spans="1:19" ht="20.100000000000001" customHeight="1" thickBot="1">
      <c r="A128" s="16"/>
      <c r="C128" t="s">
        <v>104</v>
      </c>
      <c r="D128" s="52">
        <f t="shared" ref="D128:R131" si="182">(D85/D41)*10</f>
        <v>0.25225565477791639</v>
      </c>
      <c r="E128" s="56">
        <f t="shared" si="182"/>
        <v>0.24291608203407722</v>
      </c>
      <c r="F128" s="56">
        <f t="shared" si="182"/>
        <v>0.34950745940104661</v>
      </c>
      <c r="G128" s="56">
        <f t="shared" si="182"/>
        <v>0.57308651817934941</v>
      </c>
      <c r="H128" s="56">
        <f t="shared" si="182"/>
        <v>0.28179689055269341</v>
      </c>
      <c r="I128" s="56">
        <f t="shared" si="182"/>
        <v>0.34071185951310817</v>
      </c>
      <c r="J128" s="56">
        <f t="shared" si="182"/>
        <v>0.30918369906229592</v>
      </c>
      <c r="K128" s="56">
        <f t="shared" si="182"/>
        <v>1.4218220830898074</v>
      </c>
      <c r="L128" s="56">
        <f t="shared" si="182"/>
        <v>0.60740312584346323</v>
      </c>
      <c r="M128" s="56">
        <f t="shared" si="174"/>
        <v>0.27618883528600963</v>
      </c>
      <c r="N128" s="56">
        <f t="shared" si="174"/>
        <v>2.7512605042016807</v>
      </c>
      <c r="O128" s="56">
        <f t="shared" ref="O128" si="183">(O85/O41)*10</f>
        <v>6.3931050993536029</v>
      </c>
      <c r="P128" s="56">
        <f t="shared" ref="P128:Q128" si="184">(P85/P41)*10</f>
        <v>3.6241073978863185</v>
      </c>
      <c r="Q128" s="56">
        <f t="shared" si="184"/>
        <v>5.583356296500412</v>
      </c>
      <c r="R128" s="56">
        <f t="shared" si="182"/>
        <v>5.3708722741433021</v>
      </c>
      <c r="S128" s="208">
        <f t="shared" si="177"/>
        <v>-3.8056683305396889E-2</v>
      </c>
    </row>
    <row r="129" spans="1:19" ht="20.100000000000001" customHeight="1" thickBot="1">
      <c r="A129" s="42"/>
      <c r="B129" s="43" t="s">
        <v>47</v>
      </c>
      <c r="C129" s="43"/>
      <c r="D129" s="54">
        <f t="shared" si="182"/>
        <v>0.78304640835385242</v>
      </c>
      <c r="E129" s="160">
        <f t="shared" si="182"/>
        <v>0.85682745619258149</v>
      </c>
      <c r="F129" s="160">
        <f t="shared" si="182"/>
        <v>1.3150297373776387</v>
      </c>
      <c r="G129" s="160">
        <f t="shared" si="182"/>
        <v>1.0895553701874658</v>
      </c>
      <c r="H129" s="160">
        <f t="shared" si="182"/>
        <v>1.7199962204661754</v>
      </c>
      <c r="I129" s="160">
        <f t="shared" si="182"/>
        <v>1.3228978329330245</v>
      </c>
      <c r="J129" s="160">
        <f t="shared" si="182"/>
        <v>2.4519092214490672</v>
      </c>
      <c r="K129" s="160">
        <f t="shared" si="182"/>
        <v>4.3423649733188281</v>
      </c>
      <c r="L129" s="160">
        <f t="shared" si="182"/>
        <v>2.0699748542298058</v>
      </c>
      <c r="M129" s="160">
        <f t="shared" si="174"/>
        <v>1.4925830945304652</v>
      </c>
      <c r="N129" s="160">
        <f t="shared" si="174"/>
        <v>1.7536113394270223</v>
      </c>
      <c r="O129" s="160">
        <f t="shared" ref="O129" si="185">(O86/O42)*10</f>
        <v>2.2252266522510507</v>
      </c>
      <c r="P129" s="160">
        <f t="shared" ref="P129:Q129" si="186">(P86/P42)*10</f>
        <v>1.3283857513822148</v>
      </c>
      <c r="Q129" s="160">
        <f t="shared" si="186"/>
        <v>1.2958187872196514</v>
      </c>
      <c r="R129" s="55">
        <f t="shared" si="182"/>
        <v>5.0964187375753305</v>
      </c>
      <c r="S129" s="28">
        <f t="shared" si="177"/>
        <v>2.9329717919203526</v>
      </c>
    </row>
    <row r="130" spans="1:19" ht="20.100000000000001" customHeight="1">
      <c r="A130" s="16"/>
      <c r="C130" t="s">
        <v>95</v>
      </c>
      <c r="D130" s="52">
        <f t="shared" si="182"/>
        <v>0.94200957329885326</v>
      </c>
      <c r="E130" s="56">
        <f t="shared" si="182"/>
        <v>1.0276973480450513</v>
      </c>
      <c r="F130" s="56">
        <f t="shared" si="182"/>
        <v>1.9861194279920649</v>
      </c>
      <c r="G130" s="56">
        <f t="shared" si="182"/>
        <v>2.2510111905587289</v>
      </c>
      <c r="H130" s="56">
        <f t="shared" si="182"/>
        <v>3.8962381002308408</v>
      </c>
      <c r="I130" s="56">
        <f t="shared" si="182"/>
        <v>4.935819273073851</v>
      </c>
      <c r="J130" s="56">
        <f t="shared" si="182"/>
        <v>10.531892398487804</v>
      </c>
      <c r="K130" s="56">
        <f t="shared" si="182"/>
        <v>11.291963587758357</v>
      </c>
      <c r="L130" s="56">
        <f t="shared" si="182"/>
        <v>3.6689543462755485</v>
      </c>
      <c r="M130" s="56">
        <f t="shared" si="174"/>
        <v>3.0182080794347996</v>
      </c>
      <c r="N130" s="56">
        <f t="shared" si="174"/>
        <v>5.1111462003781583</v>
      </c>
      <c r="O130" s="56">
        <f t="shared" ref="O130" si="187">(O87/O43)*10</f>
        <v>6.885923520587717</v>
      </c>
      <c r="P130" s="56">
        <f t="shared" ref="P130:Q130" si="188">(P87/P43)*10</f>
        <v>11.556706458728197</v>
      </c>
      <c r="Q130" s="56">
        <f t="shared" si="188"/>
        <v>15.941022578295701</v>
      </c>
      <c r="R130" s="117">
        <f t="shared" si="182"/>
        <v>9.1170548233216842</v>
      </c>
      <c r="S130" s="208">
        <f t="shared" si="177"/>
        <v>-0.42807591052942268</v>
      </c>
    </row>
    <row r="131" spans="1:19" ht="20.100000000000001" customHeight="1">
      <c r="A131" s="16"/>
      <c r="C131" t="s">
        <v>117</v>
      </c>
      <c r="D131" s="52"/>
      <c r="E131" s="56"/>
      <c r="F131" s="56"/>
      <c r="G131" s="56"/>
      <c r="H131" s="56"/>
      <c r="I131" s="56"/>
      <c r="J131" s="56"/>
      <c r="K131" s="56">
        <f t="shared" si="182"/>
        <v>6.4016198854908533</v>
      </c>
      <c r="L131" s="56">
        <f t="shared" si="182"/>
        <v>3.811378091872792</v>
      </c>
      <c r="M131" s="56">
        <f t="shared" si="174"/>
        <v>0.74902232464759844</v>
      </c>
      <c r="N131" s="56">
        <f t="shared" si="174"/>
        <v>0.7575749762715468</v>
      </c>
      <c r="O131" s="56">
        <f t="shared" ref="O131" si="189">(O88/O44)*10</f>
        <v>1.0836018319567906</v>
      </c>
      <c r="P131" s="56">
        <f t="shared" ref="P131:Q131" si="190">(P88/P44)*10</f>
        <v>0.99136935188823339</v>
      </c>
      <c r="Q131" s="56">
        <f t="shared" si="190"/>
        <v>1.6894208197296348</v>
      </c>
      <c r="R131" s="117">
        <f t="shared" si="182"/>
        <v>5.219341593258374</v>
      </c>
      <c r="S131" s="208">
        <f t="shared" si="177"/>
        <v>2.0894265847236615</v>
      </c>
    </row>
    <row r="132" spans="1:19" ht="20.100000000000001" customHeight="1" thickBot="1">
      <c r="A132" s="34"/>
      <c r="B132" s="15"/>
      <c r="C132" s="99" t="s">
        <v>104</v>
      </c>
      <c r="D132" s="53">
        <f t="shared" ref="D132:R132" si="191">(D89/D45)*10</f>
        <v>0.34477977203702465</v>
      </c>
      <c r="E132" s="57">
        <f t="shared" si="191"/>
        <v>0.46245323084887108</v>
      </c>
      <c r="F132" s="57">
        <f t="shared" si="191"/>
        <v>0.50082447192343005</v>
      </c>
      <c r="G132" s="57">
        <f t="shared" si="191"/>
        <v>0.65156646829763398</v>
      </c>
      <c r="H132" s="57">
        <f t="shared" si="191"/>
        <v>0.46900242649517532</v>
      </c>
      <c r="I132" s="57">
        <f t="shared" si="191"/>
        <v>0.43600130109399138</v>
      </c>
      <c r="J132" s="57">
        <f t="shared" si="191"/>
        <v>0.57503423350835847</v>
      </c>
      <c r="K132" s="57">
        <f t="shared" si="191"/>
        <v>0.63386862184326376</v>
      </c>
      <c r="L132" s="57">
        <f t="shared" si="191"/>
        <v>0.69164297015166665</v>
      </c>
      <c r="M132" s="57">
        <f t="shared" si="174"/>
        <v>0.54425854417266717</v>
      </c>
      <c r="N132" s="57">
        <f t="shared" si="174"/>
        <v>0.57093047098216887</v>
      </c>
      <c r="O132" s="57">
        <f t="shared" ref="O132" si="192">(O89/O45)*10</f>
        <v>0.49059874373247414</v>
      </c>
      <c r="P132" s="57">
        <f t="shared" ref="P132:Q132" si="193">(P89/P45)*10</f>
        <v>0.45374098843310906</v>
      </c>
      <c r="Q132" s="57">
        <f t="shared" si="193"/>
        <v>0.47308911981558166</v>
      </c>
      <c r="R132" s="287">
        <f t="shared" si="191"/>
        <v>0.52999584642162811</v>
      </c>
      <c r="S132" s="209">
        <f t="shared" si="177"/>
        <v>0.12028754038611093</v>
      </c>
    </row>
  </sheetData>
  <mergeCells count="25">
    <mergeCell ref="B118:C118"/>
    <mergeCell ref="A91:C93"/>
    <mergeCell ref="D91:R91"/>
    <mergeCell ref="S91:S93"/>
    <mergeCell ref="D92:R92"/>
    <mergeCell ref="B98:C98"/>
    <mergeCell ref="B108:C108"/>
    <mergeCell ref="U48:AB48"/>
    <mergeCell ref="D49:R49"/>
    <mergeCell ref="U49:AB49"/>
    <mergeCell ref="B55:C55"/>
    <mergeCell ref="B65:C65"/>
    <mergeCell ref="D48:R48"/>
    <mergeCell ref="S48:S50"/>
    <mergeCell ref="B75:C75"/>
    <mergeCell ref="B11:C11"/>
    <mergeCell ref="B21:C21"/>
    <mergeCell ref="B31:C31"/>
    <mergeCell ref="A48:C50"/>
    <mergeCell ref="A4:C6"/>
    <mergeCell ref="D4:R4"/>
    <mergeCell ref="S4:S6"/>
    <mergeCell ref="U4:AB4"/>
    <mergeCell ref="D5:R5"/>
    <mergeCell ref="U5:AB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8" orientation="portrait" r:id="rId1"/>
  <ignoredErrors>
    <ignoredError sqref="R78 E78:M78 D31:M34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9EA0712B-0866-45D5-9F8A-368314723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S7:S13 S17:S45</xm:sqref>
        </x14:conditionalFormatting>
        <x14:conditionalFormatting xmlns:xm="http://schemas.microsoft.com/office/excel/2006/main">
          <x14:cfRule type="iconSet" priority="5" id="{A2DA1A87-DEAD-40AB-BA08-CDB69F8AE2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S14:S16</xm:sqref>
        </x14:conditionalFormatting>
        <x14:conditionalFormatting xmlns:xm="http://schemas.microsoft.com/office/excel/2006/main">
          <x14:cfRule type="iconSet" priority="4" id="{CF9B6EEA-E846-4C1C-A7E3-F9E9F99110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S51:S57 S61:S89</xm:sqref>
        </x14:conditionalFormatting>
        <x14:conditionalFormatting xmlns:xm="http://schemas.microsoft.com/office/excel/2006/main">
          <x14:cfRule type="iconSet" priority="3" id="{02AF163B-05DF-458C-9541-E5FBDA0BBB1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S58:S60</xm:sqref>
        </x14:conditionalFormatting>
        <x14:conditionalFormatting xmlns:xm="http://schemas.microsoft.com/office/excel/2006/main">
          <x14:cfRule type="iconSet" priority="2" id="{96B7DE89-4F01-402B-97A7-F3DC56EDC3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S94:S100 S104:S132</xm:sqref>
        </x14:conditionalFormatting>
        <x14:conditionalFormatting xmlns:xm="http://schemas.microsoft.com/office/excel/2006/main">
          <x14:cfRule type="iconSet" priority="1" id="{7546F50F-20BF-4221-BF87-259D07F719D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S101:S103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23</vt:i4>
      </vt:variant>
      <vt:variant>
        <vt:lpstr>Intervalos com Nome</vt:lpstr>
      </vt:variant>
      <vt:variant>
        <vt:i4>12</vt:i4>
      </vt:variant>
    </vt:vector>
  </HeadingPairs>
  <TitlesOfParts>
    <vt:vector size="35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'1'!Área_de_Impressão</vt:lpstr>
      <vt:lpstr>'15'!Área_de_Impressão</vt:lpstr>
      <vt:lpstr>'17'!Área_de_Impressão</vt:lpstr>
      <vt:lpstr>'19'!Área_de_Impressão</vt:lpstr>
      <vt:lpstr>'2'!Área_de_Impressão</vt:lpstr>
      <vt:lpstr>'20'!Área_de_Impressão</vt:lpstr>
      <vt:lpstr>'21'!Área_de_Impressão</vt:lpstr>
      <vt:lpstr>'3'!Área_de_Impressão</vt:lpstr>
      <vt:lpstr>'4'!Área_de_Impressão</vt:lpstr>
      <vt:lpstr>'5'!Área_de_Impressão</vt:lpstr>
      <vt:lpstr>'6'!Área_de_Impressão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2016-11-29T12:05:12Z</cp:lastPrinted>
  <dcterms:created xsi:type="dcterms:W3CDTF">2012-12-21T10:54:30Z</dcterms:created>
  <dcterms:modified xsi:type="dcterms:W3CDTF">2025-12-09T12:01:02Z</dcterms:modified>
</cp:coreProperties>
</file>